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70" windowWidth="9450" windowHeight="4845" tabRatio="855" activeTab="0"/>
  </bookViews>
  <sheets>
    <sheet name=" 2x2 studi prospettici" sheetId="1" r:id="rId1"/>
    <sheet name="foglio 1" sheetId="2" r:id="rId2"/>
  </sheets>
  <definedNames>
    <definedName name="_xlnm.Print_Area" localSheetId="0">' 2x2 studi prospettici'!$B$4:$H$22</definedName>
  </definedNames>
  <calcPr fullCalcOnLoad="1"/>
</workbook>
</file>

<file path=xl/sharedStrings.xml><?xml version="1.0" encoding="utf-8"?>
<sst xmlns="http://schemas.openxmlformats.org/spreadsheetml/2006/main" count="197" uniqueCount="93">
  <si>
    <t>intervento</t>
  </si>
  <si>
    <t>controllo</t>
  </si>
  <si>
    <t>evento si</t>
  </si>
  <si>
    <t>evento no</t>
  </si>
  <si>
    <t>proporzioni osservate dell' evento (p)</t>
  </si>
  <si>
    <t>bracci</t>
  </si>
  <si>
    <t>SE confronto fra i due gruppi=</t>
  </si>
  <si>
    <t>RR=</t>
  </si>
  <si>
    <t>NTT=</t>
  </si>
  <si>
    <t>logRR=</t>
  </si>
  <si>
    <t>SE log RR</t>
  </si>
  <si>
    <t>RRR=</t>
  </si>
  <si>
    <t>OR=</t>
  </si>
  <si>
    <t>logOR =</t>
  </si>
  <si>
    <t>(schema logico) r= numero di eventi osservati; n= numero di casi</t>
  </si>
  <si>
    <t xml:space="preserve">evento si </t>
  </si>
  <si>
    <t xml:space="preserve">evento no </t>
  </si>
  <si>
    <t>dati grezzi: "r" e "(n-r)" nei due bracci</t>
  </si>
  <si>
    <t>N</t>
  </si>
  <si>
    <t>n. casi</t>
  </si>
  <si>
    <t>osservati</t>
  </si>
  <si>
    <t>attesi</t>
  </si>
  <si>
    <t>(ip. nulla)</t>
  </si>
  <si>
    <t>tot.</t>
  </si>
  <si>
    <t>varianza:</t>
  </si>
  <si>
    <t>Trial n°</t>
  </si>
  <si>
    <t>(osservati-attesi)</t>
  </si>
  <si>
    <t>Risk Difference</t>
  </si>
  <si>
    <t>Relative Risk Reduction</t>
  </si>
  <si>
    <t>Risk Ratio</t>
  </si>
  <si>
    <t>Odds Ratio</t>
  </si>
  <si>
    <t>Number Needed to Treat</t>
  </si>
  <si>
    <t xml:space="preserve">Intervallo di conf. 95% </t>
  </si>
  <si>
    <t>ARR=</t>
  </si>
  <si>
    <t>ARR IC95%  95%</t>
  </si>
  <si>
    <t>RR IC95%  95%</t>
  </si>
  <si>
    <t>RRR IC95%  95%</t>
  </si>
  <si>
    <t>OR IC95%  95%</t>
  </si>
  <si>
    <t>valutazione significatività IC 95%</t>
  </si>
  <si>
    <t>stima</t>
  </si>
  <si>
    <r>
      <t>Risk</t>
    </r>
    <r>
      <rPr>
        <vertAlign val="subscript"/>
        <sz val="10"/>
        <color indexed="10"/>
        <rFont val="@Arial Unicode MS"/>
        <family val="2"/>
      </rPr>
      <t>i</t>
    </r>
    <r>
      <rPr>
        <sz val="10"/>
        <color indexed="10"/>
        <rFont val="@Arial Unicode MS"/>
        <family val="2"/>
      </rPr>
      <t xml:space="preserve"> </t>
    </r>
  </si>
  <si>
    <r>
      <t>Risk</t>
    </r>
    <r>
      <rPr>
        <vertAlign val="subscript"/>
        <sz val="10"/>
        <color indexed="10"/>
        <rFont val="@Arial Unicode MS"/>
        <family val="2"/>
      </rPr>
      <t>c</t>
    </r>
  </si>
  <si>
    <t>outcome si</t>
  </si>
  <si>
    <t>outcome no</t>
  </si>
  <si>
    <t>PARAMETRI IN SCALE NOMINALI</t>
  </si>
  <si>
    <t>scrivere nelle caselle gialle</t>
  </si>
  <si>
    <r>
      <t>r</t>
    </r>
    <r>
      <rPr>
        <vertAlign val="subscript"/>
        <sz val="10"/>
        <color indexed="9"/>
        <rFont val="Arial"/>
        <family val="2"/>
      </rPr>
      <t>1</t>
    </r>
  </si>
  <si>
    <r>
      <t>(n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>-r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>)</t>
    </r>
  </si>
  <si>
    <r>
      <t>n</t>
    </r>
    <r>
      <rPr>
        <vertAlign val="subscript"/>
        <sz val="10"/>
        <color indexed="9"/>
        <rFont val="Arial"/>
        <family val="2"/>
      </rPr>
      <t>1</t>
    </r>
  </si>
  <si>
    <r>
      <t>r</t>
    </r>
    <r>
      <rPr>
        <vertAlign val="subscript"/>
        <sz val="10"/>
        <color indexed="9"/>
        <rFont val="Arial"/>
        <family val="2"/>
      </rPr>
      <t>2</t>
    </r>
  </si>
  <si>
    <r>
      <t>(n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-r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</si>
  <si>
    <r>
      <t>n</t>
    </r>
    <r>
      <rPr>
        <vertAlign val="subscript"/>
        <sz val="10"/>
        <color indexed="9"/>
        <rFont val="Arial"/>
        <family val="2"/>
      </rPr>
      <t>2</t>
    </r>
  </si>
  <si>
    <r>
      <t>p</t>
    </r>
    <r>
      <rPr>
        <vertAlign val="subscript"/>
        <sz val="10"/>
        <color indexed="9"/>
        <rFont val="Arial"/>
        <family val="2"/>
      </rPr>
      <t>1</t>
    </r>
  </si>
  <si>
    <r>
      <t>p</t>
    </r>
    <r>
      <rPr>
        <vertAlign val="subscript"/>
        <sz val="10"/>
        <color indexed="9"/>
        <rFont val="Arial"/>
        <family val="2"/>
      </rPr>
      <t>3</t>
    </r>
  </si>
  <si>
    <r>
      <t>p</t>
    </r>
    <r>
      <rPr>
        <vertAlign val="subscript"/>
        <sz val="10"/>
        <color indexed="9"/>
        <rFont val="Arial"/>
        <family val="2"/>
      </rPr>
      <t>2</t>
    </r>
  </si>
  <si>
    <r>
      <t>p</t>
    </r>
    <r>
      <rPr>
        <vertAlign val="subscript"/>
        <sz val="10"/>
        <color indexed="9"/>
        <rFont val="Arial"/>
        <family val="2"/>
      </rPr>
      <t>4</t>
    </r>
  </si>
  <si>
    <r>
      <t>p intervento (p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>)=</t>
    </r>
  </si>
  <si>
    <r>
      <t>SE intervento (SE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>)=</t>
    </r>
  </si>
  <si>
    <r>
      <t xml:space="preserve">IC p </t>
    </r>
    <r>
      <rPr>
        <vertAlign val="subscript"/>
        <sz val="10"/>
        <color indexed="9"/>
        <rFont val="Arial"/>
        <family val="2"/>
      </rPr>
      <t>intervento</t>
    </r>
    <r>
      <rPr>
        <sz val="10"/>
        <color indexed="9"/>
        <rFont val="Arial"/>
        <family val="2"/>
      </rPr>
      <t xml:space="preserve"> 90%=</t>
    </r>
  </si>
  <si>
    <r>
      <t xml:space="preserve">IC p </t>
    </r>
    <r>
      <rPr>
        <vertAlign val="subscript"/>
        <sz val="10"/>
        <color indexed="9"/>
        <rFont val="Arial"/>
        <family val="2"/>
      </rPr>
      <t>intervento</t>
    </r>
    <r>
      <rPr>
        <sz val="10"/>
        <color indexed="9"/>
        <rFont val="Arial"/>
        <family val="2"/>
      </rPr>
      <t xml:space="preserve"> 95%=</t>
    </r>
  </si>
  <si>
    <r>
      <t xml:space="preserve">IC p </t>
    </r>
    <r>
      <rPr>
        <vertAlign val="subscript"/>
        <sz val="10"/>
        <color indexed="9"/>
        <rFont val="Arial"/>
        <family val="2"/>
      </rPr>
      <t>intervento</t>
    </r>
    <r>
      <rPr>
        <sz val="10"/>
        <color indexed="9"/>
        <rFont val="Arial"/>
        <family val="2"/>
      </rPr>
      <t xml:space="preserve"> 99%=</t>
    </r>
  </si>
  <si>
    <r>
      <t>p controllo (p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)=</t>
    </r>
  </si>
  <si>
    <r>
      <t>SE controllo (SE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)=</t>
    </r>
  </si>
  <si>
    <r>
      <t xml:space="preserve">IC p </t>
    </r>
    <r>
      <rPr>
        <vertAlign val="subscript"/>
        <sz val="10"/>
        <color indexed="9"/>
        <rFont val="Arial"/>
        <family val="2"/>
      </rPr>
      <t>controllo</t>
    </r>
    <r>
      <rPr>
        <sz val="10"/>
        <color indexed="9"/>
        <rFont val="Arial"/>
        <family val="2"/>
      </rPr>
      <t xml:space="preserve"> 90%=</t>
    </r>
  </si>
  <si>
    <r>
      <t xml:space="preserve">IC p </t>
    </r>
    <r>
      <rPr>
        <vertAlign val="subscript"/>
        <sz val="10"/>
        <color indexed="9"/>
        <rFont val="Arial"/>
        <family val="2"/>
      </rPr>
      <t>controllo</t>
    </r>
    <r>
      <rPr>
        <sz val="10"/>
        <color indexed="9"/>
        <rFont val="Arial"/>
        <family val="2"/>
      </rPr>
      <t xml:space="preserve"> 95%=</t>
    </r>
  </si>
  <si>
    <r>
      <t xml:space="preserve">IC p </t>
    </r>
    <r>
      <rPr>
        <vertAlign val="subscript"/>
        <sz val="10"/>
        <color indexed="9"/>
        <rFont val="Arial"/>
        <family val="2"/>
      </rPr>
      <t>controllo</t>
    </r>
    <r>
      <rPr>
        <sz val="10"/>
        <color indexed="9"/>
        <rFont val="Arial"/>
        <family val="2"/>
      </rPr>
      <t xml:space="preserve"> 99%=</t>
    </r>
  </si>
  <si>
    <r>
      <t>IC</t>
    </r>
    <r>
      <rPr>
        <vertAlign val="subscript"/>
        <sz val="10"/>
        <color indexed="9"/>
        <rFont val="Arial"/>
        <family val="2"/>
      </rPr>
      <t xml:space="preserve">RRA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</si>
  <si>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RRA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</si>
  <si>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RRA</t>
    </r>
    <r>
      <rPr>
        <sz val="10"/>
        <color indexed="9"/>
        <rFont val="Arial"/>
        <family val="2"/>
      </rPr>
      <t xml:space="preserve"> 99%=</t>
    </r>
  </si>
  <si>
    <r>
      <t>IC</t>
    </r>
    <r>
      <rPr>
        <vertAlign val="subscript"/>
        <sz val="10"/>
        <color indexed="9"/>
        <rFont val="Arial"/>
        <family val="2"/>
      </rPr>
      <t xml:space="preserve">NTT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</si>
  <si>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NTT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</si>
  <si>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NTT</t>
    </r>
    <r>
      <rPr>
        <sz val="10"/>
        <color indexed="9"/>
        <rFont val="Arial"/>
        <family val="2"/>
      </rPr>
      <t xml:space="preserve"> 99%=</t>
    </r>
  </si>
  <si>
    <r>
      <t>IC</t>
    </r>
    <r>
      <rPr>
        <vertAlign val="subscript"/>
        <sz val="10"/>
        <color indexed="9"/>
        <rFont val="Arial"/>
        <family val="2"/>
      </rPr>
      <t xml:space="preserve">logRR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</si>
  <si>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logRR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</si>
  <si>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logRR</t>
    </r>
    <r>
      <rPr>
        <sz val="10"/>
        <color indexed="9"/>
        <rFont val="Arial"/>
        <family val="2"/>
      </rPr>
      <t xml:space="preserve"> 99%=</t>
    </r>
  </si>
  <si>
    <r>
      <t>IC</t>
    </r>
    <r>
      <rPr>
        <vertAlign val="subscript"/>
        <sz val="10"/>
        <color indexed="9"/>
        <rFont val="Arial"/>
        <family val="2"/>
      </rPr>
      <t xml:space="preserve">RR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</si>
  <si>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RR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</si>
  <si>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RR</t>
    </r>
    <r>
      <rPr>
        <sz val="10"/>
        <color indexed="9"/>
        <rFont val="Arial"/>
        <family val="2"/>
      </rPr>
      <t xml:space="preserve"> 99%=</t>
    </r>
  </si>
  <si>
    <r>
      <t>IC</t>
    </r>
    <r>
      <rPr>
        <vertAlign val="subscript"/>
        <sz val="10"/>
        <color indexed="9"/>
        <rFont val="Arial"/>
        <family val="2"/>
      </rPr>
      <t xml:space="preserve">RRR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</si>
  <si>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RRR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</si>
  <si>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RRR</t>
    </r>
    <r>
      <rPr>
        <sz val="10"/>
        <color indexed="9"/>
        <rFont val="Arial"/>
        <family val="2"/>
      </rPr>
      <t xml:space="preserve"> 99%=</t>
    </r>
  </si>
  <si>
    <r>
      <t>r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>=</t>
    </r>
  </si>
  <si>
    <r>
      <t>(n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-r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)=</t>
    </r>
  </si>
  <si>
    <r>
      <t>r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=</t>
    </r>
  </si>
  <si>
    <r>
      <t>(n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>-r</t>
    </r>
    <r>
      <rPr>
        <vertAlign val="sub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>)=</t>
    </r>
  </si>
  <si>
    <r>
      <t>SE</t>
    </r>
    <r>
      <rPr>
        <vertAlign val="subscript"/>
        <sz val="10"/>
        <color indexed="9"/>
        <rFont val="Arial"/>
        <family val="2"/>
      </rPr>
      <t>logOR</t>
    </r>
    <r>
      <rPr>
        <sz val="10"/>
        <color indexed="9"/>
        <rFont val="Arial"/>
        <family val="2"/>
      </rPr>
      <t>=</t>
    </r>
  </si>
  <si>
    <r>
      <t>IC</t>
    </r>
    <r>
      <rPr>
        <vertAlign val="subscript"/>
        <sz val="10"/>
        <color indexed="9"/>
        <rFont val="Arial"/>
        <family val="2"/>
      </rPr>
      <t xml:space="preserve">logOR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</si>
  <si>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logOR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</si>
  <si>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logOR</t>
    </r>
    <r>
      <rPr>
        <sz val="10"/>
        <color indexed="9"/>
        <rFont val="Arial"/>
        <family val="2"/>
      </rPr>
      <t xml:space="preserve"> 99%=</t>
    </r>
  </si>
  <si>
    <r>
      <t>IC</t>
    </r>
    <r>
      <rPr>
        <vertAlign val="subscript"/>
        <sz val="10"/>
        <color indexed="9"/>
        <rFont val="Arial"/>
        <family val="2"/>
      </rPr>
      <t xml:space="preserve">OR </t>
    </r>
    <r>
      <rPr>
        <sz val="10"/>
        <color indexed="9"/>
        <rFont val="Arial"/>
        <family val="2"/>
      </rPr>
      <t>90%=</t>
    </r>
  </si>
  <si>
    <r>
      <t>IC</t>
    </r>
    <r>
      <rPr>
        <vertAlign val="subscript"/>
        <sz val="10"/>
        <color indexed="9"/>
        <rFont val="Arial"/>
        <family val="2"/>
      </rPr>
      <t xml:space="preserve">OR </t>
    </r>
    <r>
      <rPr>
        <sz val="10"/>
        <color indexed="9"/>
        <rFont val="Arial"/>
        <family val="2"/>
      </rPr>
      <t>95%=</t>
    </r>
  </si>
  <si>
    <r>
      <t>IC</t>
    </r>
    <r>
      <rPr>
        <vertAlign val="subscript"/>
        <sz val="10"/>
        <color indexed="9"/>
        <rFont val="Arial"/>
        <family val="2"/>
      </rPr>
      <t>OR</t>
    </r>
    <r>
      <rPr>
        <sz val="10"/>
        <color indexed="9"/>
        <rFont val="Arial"/>
        <family val="2"/>
      </rPr>
      <t xml:space="preserve"> 99%=</t>
    </r>
  </si>
  <si>
    <t>questa tabella 2x2 permette semplici calcoli utili per critical appraisal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</si>
</sst>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.##0"/>
    <numFmt numFmtId="171" formatCode="#.##0.0000"/>
    <numFmt numFmtId="172" formatCode="0.00000"/>
    <numFmt numFmtId="173" formatCode="0.0000000000"/>
    <numFmt numFmtId="174" formatCode="#.##0.00000"/>
    <numFmt numFmtId="175" formatCode="0.000"/>
    <numFmt numFmtId="176" formatCode="0.0000"/>
    <numFmt numFmtId="177" formatCode="0.000000"/>
    <numFmt numFmtId="178" formatCode="#.##0.000"/>
    <numFmt numFmtId="179" formatCode="0.000000000"/>
    <numFmt numFmtId="180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@Arial Unicode MS"/>
      <family val="2"/>
    </font>
    <font>
      <sz val="10"/>
      <name val="@Arial Unicode MS"/>
      <family val="2"/>
    </font>
    <font>
      <b/>
      <i/>
      <sz val="10"/>
      <color indexed="10"/>
      <name val="@Arial Unicode MS"/>
      <family val="2"/>
    </font>
    <font>
      <i/>
      <sz val="10"/>
      <name val="@Arial Unicode MS"/>
      <family val="2"/>
    </font>
    <font>
      <sz val="10"/>
      <color indexed="10"/>
      <name val="@Arial Unicode MS"/>
      <family val="2"/>
    </font>
    <font>
      <vertAlign val="subscript"/>
      <sz val="10"/>
      <color indexed="10"/>
      <name val="@Arial Unicode MS"/>
      <family val="2"/>
    </font>
    <font>
      <i/>
      <sz val="8"/>
      <color indexed="10"/>
      <name val="@Arial Unicode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i/>
      <sz val="10"/>
      <color indexed="9"/>
      <name val="Arial"/>
      <family val="2"/>
    </font>
    <font>
      <b/>
      <u val="single"/>
      <sz val="10"/>
      <color indexed="12"/>
      <name val="Arial"/>
      <family val="0"/>
    </font>
    <font>
      <b/>
      <sz val="10"/>
      <color indexed="12"/>
      <name val="@Arial Unicode MS"/>
      <family val="2"/>
    </font>
    <font>
      <b/>
      <sz val="10"/>
      <color indexed="8"/>
      <name val="@Arial Unicode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/>
      <protection hidden="1"/>
    </xf>
    <xf numFmtId="0" fontId="10" fillId="0" borderId="6" xfId="0" applyFont="1" applyBorder="1" applyAlignment="1" applyProtection="1">
      <alignment/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/>
      <protection hidden="1"/>
    </xf>
    <xf numFmtId="0" fontId="11" fillId="0" borderId="6" xfId="0" applyFont="1" applyBorder="1" applyAlignment="1" applyProtection="1">
      <alignment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right"/>
      <protection hidden="1"/>
    </xf>
    <xf numFmtId="0" fontId="10" fillId="0" borderId="6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right"/>
      <protection hidden="1"/>
    </xf>
    <xf numFmtId="0" fontId="14" fillId="0" borderId="6" xfId="0" applyFont="1" applyBorder="1" applyAlignment="1" applyProtection="1">
      <alignment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left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right"/>
      <protection hidden="1"/>
    </xf>
    <xf numFmtId="0" fontId="9" fillId="3" borderId="0" xfId="0" applyFont="1" applyFill="1" applyAlignment="1" applyProtection="1">
      <alignment/>
      <protection hidden="1"/>
    </xf>
    <xf numFmtId="0" fontId="1" fillId="3" borderId="0" xfId="15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/>
      <protection hidden="1"/>
    </xf>
    <xf numFmtId="0" fontId="10" fillId="0" borderId="6" xfId="0" applyFont="1" applyFill="1" applyBorder="1" applyAlignment="1" applyProtection="1">
      <alignment/>
      <protection hidden="1"/>
    </xf>
    <xf numFmtId="0" fontId="15" fillId="3" borderId="0" xfId="15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/>
      <protection hidden="1"/>
    </xf>
    <xf numFmtId="0" fontId="17" fillId="3" borderId="0" xfId="0" applyFont="1" applyFill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="130" zoomScaleNormal="130" workbookViewId="0" topLeftCell="B1">
      <selection activeCell="C15" sqref="C15"/>
    </sheetView>
  </sheetViews>
  <sheetFormatPr defaultColWidth="9.140625" defaultRowHeight="12.75"/>
  <cols>
    <col min="1" max="1" width="6.7109375" style="18" customWidth="1"/>
    <col min="2" max="2" width="4.421875" style="18" customWidth="1"/>
    <col min="3" max="3" width="22.00390625" style="18" customWidth="1"/>
    <col min="4" max="4" width="18.8515625" style="18" customWidth="1"/>
    <col min="5" max="6" width="16.57421875" style="18" customWidth="1"/>
    <col min="7" max="7" width="16.28125" style="18" customWidth="1"/>
    <col min="8" max="8" width="12.28125" style="18" customWidth="1"/>
    <col min="9" max="16384" width="9.140625" style="18" customWidth="1"/>
  </cols>
  <sheetData>
    <row r="1" spans="2:3" s="42" customFormat="1" ht="15">
      <c r="B1" s="43" t="s">
        <v>92</v>
      </c>
      <c r="C1" s="41"/>
    </row>
    <row r="5" ht="15">
      <c r="F5" s="19"/>
    </row>
    <row r="6" spans="3:6" ht="15.75" thickBot="1">
      <c r="C6" s="20" t="s">
        <v>5</v>
      </c>
      <c r="D6" s="1" t="s">
        <v>42</v>
      </c>
      <c r="E6" s="1" t="s">
        <v>43</v>
      </c>
      <c r="F6" s="21" t="s">
        <v>23</v>
      </c>
    </row>
    <row r="7" spans="3:6" ht="16.5" thickBot="1" thickTop="1">
      <c r="C7" s="2" t="s">
        <v>0</v>
      </c>
      <c r="D7" s="3">
        <v>193</v>
      </c>
      <c r="E7" s="22">
        <f>IF(F7&lt;&gt;"",F7-D7,"")</f>
        <v>1340</v>
      </c>
      <c r="F7" s="4">
        <v>1533</v>
      </c>
    </row>
    <row r="8" spans="3:6" ht="16.5" thickBot="1" thickTop="1">
      <c r="C8" s="2" t="s">
        <v>1</v>
      </c>
      <c r="D8" s="3">
        <v>231</v>
      </c>
      <c r="E8" s="22">
        <f>IF(F8&lt;&gt;"",F8-D8,"")</f>
        <v>1293</v>
      </c>
      <c r="F8" s="4">
        <v>1524</v>
      </c>
    </row>
    <row r="9" spans="3:6" ht="15.75" thickTop="1">
      <c r="C9" s="35"/>
      <c r="D9" s="36"/>
      <c r="E9" s="37"/>
      <c r="F9" s="38"/>
    </row>
    <row r="10" spans="3:6" ht="15">
      <c r="C10" s="35"/>
      <c r="E10" s="37"/>
      <c r="F10" s="38"/>
    </row>
    <row r="11" spans="3:6" ht="15">
      <c r="C11" s="35"/>
      <c r="D11" s="17" t="s">
        <v>45</v>
      </c>
      <c r="E11" s="37"/>
      <c r="F11" s="38"/>
    </row>
    <row r="12" spans="3:6" ht="15">
      <c r="C12" s="35"/>
      <c r="D12" s="36"/>
      <c r="E12" s="37"/>
      <c r="F12" s="38"/>
    </row>
    <row r="14" spans="5:7" ht="15">
      <c r="E14" s="23" t="s">
        <v>39</v>
      </c>
      <c r="F14" s="24" t="s">
        <v>32</v>
      </c>
      <c r="G14" s="25"/>
    </row>
    <row r="15" spans="3:8" ht="15">
      <c r="C15" s="26" t="s">
        <v>40</v>
      </c>
      <c r="D15" s="27" t="str">
        <f>C7</f>
        <v>intervento</v>
      </c>
      <c r="E15" s="23">
        <f>IF(' 2x2 studi prospettici'!D7&lt;&gt;"",ROUND('foglio 1'!B21,7),"")</f>
        <v>0.1258969</v>
      </c>
      <c r="F15" s="28">
        <f>IF(' 2x2 studi prospettici'!D7&lt;&gt;"",ROUND('foglio 1'!B24,7),"")</f>
        <v>0.1092906</v>
      </c>
      <c r="G15" s="29">
        <f>IF(' 2x2 studi prospettici'!D7&lt;&gt;"",ROUND('foglio 1'!C24,7),"")</f>
        <v>0.1425033</v>
      </c>
      <c r="H15" s="30"/>
    </row>
    <row r="16" spans="3:8" ht="15">
      <c r="C16" s="26" t="s">
        <v>41</v>
      </c>
      <c r="D16" s="27" t="str">
        <f>C8</f>
        <v>controllo</v>
      </c>
      <c r="E16" s="23">
        <f>IF(' 2x2 studi prospettici'!D7&lt;&gt;"",ROUND('foglio 1'!B27,7),"")</f>
        <v>0.1515748</v>
      </c>
      <c r="F16" s="28">
        <f>IF(' 2x2 studi prospettici'!D7&lt;&gt;"",ROUND('foglio 1'!B30,7),"")</f>
        <v>0.1335702</v>
      </c>
      <c r="G16" s="29">
        <f>IF(' 2x2 studi prospettici'!D7&lt;&gt;"",ROUND('foglio 1'!C30,7),"")</f>
        <v>0.1695794</v>
      </c>
      <c r="H16" s="30"/>
    </row>
    <row r="17" spans="3:8" ht="15">
      <c r="C17" s="26" t="s">
        <v>27</v>
      </c>
      <c r="D17" s="27"/>
      <c r="E17" s="23">
        <f>IF(' 2x2 studi prospettici'!D7&lt;&gt;"",ROUND('foglio 1'!C34,7),"")</f>
        <v>0.0256779</v>
      </c>
      <c r="F17" s="28">
        <f>IF(' 2x2 studi prospettici'!D7&lt;&gt;"",ROUND('foglio 1'!B36,7),"")</f>
        <v>0.0011843</v>
      </c>
      <c r="G17" s="29">
        <f>IF(' 2x2 studi prospettici'!D7&lt;&gt;"",ROUND('foglio 1'!C36,7),"")</f>
        <v>0.0501715</v>
      </c>
      <c r="H17" s="30">
        <f>IF('foglio 1'!H36="ns","non significativo","")</f>
      </c>
    </row>
    <row r="18" spans="3:8" ht="15">
      <c r="C18" s="26" t="s">
        <v>28</v>
      </c>
      <c r="D18" s="27"/>
      <c r="E18" s="23">
        <f>IF(' 2x2 studi prospettici'!D7&lt;&gt;"",ROUND('foglio 1'!B55,7),"")</f>
        <v>0.1694072</v>
      </c>
      <c r="F18" s="28">
        <f>IF(' 2x2 studi prospettici'!D7&lt;&gt;"",ROUND('foglio 1'!B57,7),"")</f>
        <v>0.304498</v>
      </c>
      <c r="G18" s="29">
        <f>IF(' 2x2 studi prospettici'!D7&lt;&gt;"",ROUND('foglio 1'!C57,7),"")</f>
        <v>0.0080771</v>
      </c>
      <c r="H18" s="30">
        <f>IF('foglio 1'!H57="ns","non significativo","")</f>
      </c>
    </row>
    <row r="19" spans="3:8" ht="15">
      <c r="C19" s="26" t="s">
        <v>29</v>
      </c>
      <c r="D19" s="27"/>
      <c r="E19" s="23">
        <f>IF(' 2x2 studi prospettici'!D7&lt;&gt;"",ROUND('foglio 1'!B45,7),"")</f>
        <v>0.8305928</v>
      </c>
      <c r="F19" s="28">
        <f>IF(' 2x2 studi prospettici'!D7&lt;&gt;"",ROUND('foglio 1'!B52,7),"")</f>
        <v>0.695502</v>
      </c>
      <c r="G19" s="29">
        <f>IF(' 2x2 studi prospettici'!D7&lt;&gt;"",ROUND('foglio 1'!C52,7),"")</f>
        <v>0.9919229</v>
      </c>
      <c r="H19" s="30">
        <f>IF('foglio 1'!H71="ns","non significativo","")</f>
      </c>
    </row>
    <row r="20" spans="3:8" ht="15">
      <c r="C20" s="26" t="s">
        <v>30</v>
      </c>
      <c r="D20" s="27"/>
      <c r="E20" s="23">
        <f>IF(' 2x2 studi prospettici'!D7&lt;&gt;"",ROUND('foglio 1'!B60,7),"")</f>
        <v>0.8061931</v>
      </c>
      <c r="F20" s="28">
        <f>IF(' 2x2 studi prospettici'!D7&lt;&gt;"",ROUND('foglio 1'!B71,7),"")</f>
        <v>0.6562071</v>
      </c>
      <c r="G20" s="29">
        <f>IF(' 2x2 studi prospettici'!D7&lt;&gt;"",ROUND('foglio 1'!C71,7),"")</f>
        <v>0.9904606</v>
      </c>
      <c r="H20" s="30">
        <f>IF('foglio 1'!H71="ns","non significativo","")</f>
      </c>
    </row>
    <row r="21" spans="3:8" ht="15">
      <c r="C21" s="26" t="s">
        <v>31</v>
      </c>
      <c r="D21" s="27"/>
      <c r="E21" s="23">
        <f>IF(' 2x2 studi prospettici'!D7&lt;&gt;"",ROUND('foglio 1'!B39,7),"")</f>
        <v>38.9440416</v>
      </c>
      <c r="F21" s="28">
        <f>ROUND('foglio 1'!B41,0)</f>
        <v>844</v>
      </c>
      <c r="G21" s="29">
        <f>ROUND('foglio 1'!C41,7)</f>
        <v>19.9316447</v>
      </c>
      <c r="H21" s="30">
        <f>IF('foglio 1'!H41=2,"contiene infinito","")</f>
      </c>
    </row>
    <row r="24" spans="3:7" ht="15">
      <c r="C24" s="31"/>
      <c r="D24" s="32"/>
      <c r="E24" s="33"/>
      <c r="F24" s="33"/>
      <c r="G24" s="33"/>
    </row>
    <row r="25" spans="3:8" ht="15">
      <c r="C25" s="34"/>
      <c r="D25" s="32"/>
      <c r="E25" s="33"/>
      <c r="F25" s="33"/>
      <c r="G25" s="33"/>
      <c r="H25" s="33"/>
    </row>
    <row r="26" ht="15">
      <c r="H26" s="33"/>
    </row>
    <row r="27" ht="15">
      <c r="H27" s="33"/>
    </row>
  </sheetData>
  <sheetProtection password="CA45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49.140625" style="5" customWidth="1"/>
    <col min="2" max="2" width="20.421875" style="6" customWidth="1"/>
    <col min="3" max="3" width="15.421875" style="6" customWidth="1"/>
    <col min="4" max="4" width="41.00390625" style="6" customWidth="1"/>
    <col min="5" max="5" width="24.8515625" style="6" customWidth="1"/>
    <col min="6" max="6" width="31.421875" style="7" customWidth="1"/>
    <col min="7" max="7" width="34.8515625" style="7" customWidth="1"/>
    <col min="8" max="8" width="31.57421875" style="7" customWidth="1"/>
    <col min="9" max="9" width="35.7109375" style="7" customWidth="1"/>
    <col min="10" max="10" width="27.57421875" style="7" customWidth="1"/>
    <col min="11" max="12" width="9.140625" style="7" customWidth="1"/>
    <col min="13" max="13" width="12.7109375" style="7" customWidth="1"/>
    <col min="14" max="19" width="9.140625" style="7" customWidth="1"/>
    <col min="20" max="20" width="16.28125" style="7" customWidth="1"/>
    <col min="21" max="21" width="9.140625" style="6" customWidth="1"/>
    <col min="22" max="22" width="9.8515625" style="6" customWidth="1"/>
    <col min="23" max="23" width="11.57421875" style="6" customWidth="1"/>
    <col min="24" max="24" width="11.8515625" style="6" customWidth="1"/>
    <col min="25" max="25" width="11.140625" style="6" customWidth="1"/>
    <col min="26" max="26" width="12.28125" style="6" customWidth="1"/>
    <col min="27" max="16384" width="9.140625" style="6" customWidth="1"/>
  </cols>
  <sheetData>
    <row r="1" spans="9:26" ht="12.75">
      <c r="I1" s="7" t="e">
        <f>#REF!+1</f>
        <v>#REF!</v>
      </c>
      <c r="M1" s="7">
        <v>2.0301</v>
      </c>
      <c r="T1" s="7" t="e">
        <f>#REF!</f>
        <v>#REF!</v>
      </c>
      <c r="U1" s="8"/>
      <c r="V1" s="8"/>
      <c r="W1" s="6">
        <f>U1+V1</f>
        <v>0</v>
      </c>
      <c r="X1" s="7" t="e">
        <f>ROUND(W1/W3*U3,2)</f>
        <v>#DIV/0!</v>
      </c>
      <c r="Y1" s="7" t="e">
        <f>ROUND(W1/W3*V3,2)</f>
        <v>#DIV/0!</v>
      </c>
      <c r="Z1" s="6" t="e">
        <f>X1+Y1</f>
        <v>#DIV/0!</v>
      </c>
    </row>
    <row r="2" spans="1:26" s="10" customFormat="1" ht="12.75">
      <c r="A2" s="9" t="s">
        <v>44</v>
      </c>
      <c r="F2" s="11"/>
      <c r="G2" s="11"/>
      <c r="H2" s="11"/>
      <c r="I2" s="7" t="e">
        <f aca="true" t="shared" si="0" ref="I2:I51">I1+1</f>
        <v>#REF!</v>
      </c>
      <c r="J2" s="11"/>
      <c r="K2" s="11"/>
      <c r="L2" s="11"/>
      <c r="M2" s="11">
        <v>2.0281</v>
      </c>
      <c r="N2" s="11"/>
      <c r="O2" s="11"/>
      <c r="P2" s="11"/>
      <c r="Q2" s="11"/>
      <c r="R2" s="11"/>
      <c r="S2" s="11"/>
      <c r="T2" s="7" t="e">
        <f>#REF!</f>
        <v>#REF!</v>
      </c>
      <c r="U2" s="6"/>
      <c r="V2" s="6"/>
      <c r="W2" s="6">
        <f>U2+V2</f>
        <v>0</v>
      </c>
      <c r="X2" s="6" t="e">
        <f>ROUND(W2/W3*U3,2)</f>
        <v>#DIV/0!</v>
      </c>
      <c r="Y2" s="6" t="e">
        <f>ROUND(W2/W3*V3,2)</f>
        <v>#DIV/0!</v>
      </c>
      <c r="Z2" s="6" t="e">
        <f>X2+Y2</f>
        <v>#DIV/0!</v>
      </c>
    </row>
    <row r="3" spans="9:26" ht="12.75">
      <c r="I3" s="7" t="e">
        <f t="shared" si="0"/>
        <v>#REF!</v>
      </c>
      <c r="M3" s="7">
        <v>2.0262</v>
      </c>
      <c r="T3" s="7" t="s">
        <v>23</v>
      </c>
      <c r="U3" s="7">
        <f>U1+U2</f>
        <v>0</v>
      </c>
      <c r="V3" s="7">
        <f>V1+V2</f>
        <v>0</v>
      </c>
      <c r="W3" s="6">
        <f>W1+W2</f>
        <v>0</v>
      </c>
      <c r="X3" s="7" t="e">
        <f>X1+X2</f>
        <v>#DIV/0!</v>
      </c>
      <c r="Y3" s="7" t="e">
        <f>Y1+Y2</f>
        <v>#DIV/0!</v>
      </c>
      <c r="Z3" s="6" t="e">
        <f>X3+Y3</f>
        <v>#DIV/0!</v>
      </c>
    </row>
    <row r="4" spans="1:26" ht="12.75">
      <c r="A4" s="5" t="s">
        <v>14</v>
      </c>
      <c r="I4" s="7" t="e">
        <f t="shared" si="0"/>
        <v>#REF!</v>
      </c>
      <c r="M4" s="7">
        <v>2.0244</v>
      </c>
      <c r="T4" s="12" t="s">
        <v>24</v>
      </c>
      <c r="U4" s="6" t="e">
        <f>ROUND(((U1+V1)*(U2+V2)*(U1+U2)*(V1+V2))/((W3*W3*(W3-1))),2)</f>
        <v>#DIV/0!</v>
      </c>
      <c r="V4" s="13" t="e">
        <f>T1</f>
        <v>#REF!</v>
      </c>
      <c r="W4" s="6" t="s">
        <v>26</v>
      </c>
      <c r="Y4" s="6" t="e">
        <f>#REF!</f>
        <v>#REF!</v>
      </c>
      <c r="Z4" s="6" t="e">
        <f>V1-Y1</f>
        <v>#DIV/0!</v>
      </c>
    </row>
    <row r="5" spans="2:13" ht="12.75">
      <c r="B5" s="7" t="s">
        <v>15</v>
      </c>
      <c r="C5" s="7" t="s">
        <v>16</v>
      </c>
      <c r="I5" s="7" t="e">
        <f t="shared" si="0"/>
        <v>#REF!</v>
      </c>
      <c r="M5" s="7">
        <v>2.0227</v>
      </c>
    </row>
    <row r="6" spans="1:26" ht="15.75">
      <c r="A6" s="5" t="s">
        <v>0</v>
      </c>
      <c r="B6" s="7" t="s">
        <v>46</v>
      </c>
      <c r="C6" s="7" t="s">
        <v>47</v>
      </c>
      <c r="D6" s="14"/>
      <c r="E6" s="6" t="s">
        <v>48</v>
      </c>
      <c r="I6" s="7" t="e">
        <f t="shared" si="0"/>
        <v>#REF!</v>
      </c>
      <c r="M6" s="7">
        <v>2.0211</v>
      </c>
      <c r="T6" s="7" t="s">
        <v>25</v>
      </c>
      <c r="U6" s="13" t="s">
        <v>19</v>
      </c>
      <c r="V6" s="6" t="s">
        <v>20</v>
      </c>
      <c r="X6" s="13" t="s">
        <v>19</v>
      </c>
      <c r="Y6" s="6" t="s">
        <v>21</v>
      </c>
      <c r="Z6" s="6" t="s">
        <v>22</v>
      </c>
    </row>
    <row r="7" spans="1:20" ht="15.75">
      <c r="A7" s="5" t="s">
        <v>1</v>
      </c>
      <c r="B7" s="7" t="s">
        <v>49</v>
      </c>
      <c r="C7" s="7" t="s">
        <v>50</v>
      </c>
      <c r="D7" s="14"/>
      <c r="E7" s="6" t="s">
        <v>51</v>
      </c>
      <c r="I7" s="7" t="e">
        <f t="shared" si="0"/>
        <v>#REF!</v>
      </c>
      <c r="M7" s="7">
        <v>2.0195</v>
      </c>
      <c r="T7" s="7" t="e">
        <f>#REF!+1</f>
        <v>#REF!</v>
      </c>
    </row>
    <row r="8" spans="2:26" ht="12.75">
      <c r="B8" s="7"/>
      <c r="C8" s="7"/>
      <c r="I8" s="7" t="e">
        <f t="shared" si="0"/>
        <v>#REF!</v>
      </c>
      <c r="M8" s="7">
        <v>2.0181</v>
      </c>
      <c r="U8" s="6" t="e">
        <f>#REF!</f>
        <v>#REF!</v>
      </c>
      <c r="V8" s="6" t="e">
        <f>#REF!</f>
        <v>#REF!</v>
      </c>
      <c r="W8" s="6" t="s">
        <v>23</v>
      </c>
      <c r="X8" s="6" t="e">
        <f>U8</f>
        <v>#REF!</v>
      </c>
      <c r="Y8" s="6" t="e">
        <f>V8</f>
        <v>#REF!</v>
      </c>
      <c r="Z8" s="6" t="s">
        <v>23</v>
      </c>
    </row>
    <row r="9" spans="1:26" ht="12.75">
      <c r="A9" s="5" t="s">
        <v>17</v>
      </c>
      <c r="I9" s="7" t="e">
        <f t="shared" si="0"/>
        <v>#REF!</v>
      </c>
      <c r="M9" s="7">
        <v>2.0167</v>
      </c>
      <c r="T9" s="7" t="e">
        <f>T1</f>
        <v>#REF!</v>
      </c>
      <c r="U9" s="8"/>
      <c r="V9" s="8"/>
      <c r="W9" s="6">
        <f>U9+V9</f>
        <v>0</v>
      </c>
      <c r="X9" s="7" t="e">
        <f>ROUND(W9/W11*U11,2)</f>
        <v>#DIV/0!</v>
      </c>
      <c r="Y9" s="7" t="e">
        <f>ROUND(W9/W11*V11,2)</f>
        <v>#DIV/0!</v>
      </c>
      <c r="Z9" s="6" t="e">
        <f>X9+Y9</f>
        <v>#DIV/0!</v>
      </c>
    </row>
    <row r="10" spans="1:26" ht="12.75">
      <c r="A10" s="5" t="s">
        <v>5</v>
      </c>
      <c r="B10" s="7" t="s">
        <v>2</v>
      </c>
      <c r="C10" s="7" t="s">
        <v>3</v>
      </c>
      <c r="I10" s="7" t="e">
        <f t="shared" si="0"/>
        <v>#REF!</v>
      </c>
      <c r="M10" s="7">
        <v>2.0154</v>
      </c>
      <c r="T10" s="7" t="e">
        <f>T2</f>
        <v>#REF!</v>
      </c>
      <c r="U10" s="8"/>
      <c r="V10" s="8"/>
      <c r="W10" s="6">
        <f>U10+V10</f>
        <v>0</v>
      </c>
      <c r="X10" s="7" t="e">
        <f>ROUND(W10/W11*U11,2)</f>
        <v>#DIV/0!</v>
      </c>
      <c r="Y10" s="7" t="e">
        <f>ROUND(W10/W11*V11,2)</f>
        <v>#DIV/0!</v>
      </c>
      <c r="Z10" s="6" t="e">
        <f>X10+Y10</f>
        <v>#DIV/0!</v>
      </c>
    </row>
    <row r="11" spans="1:26" ht="15.75">
      <c r="A11" s="5" t="s">
        <v>0</v>
      </c>
      <c r="B11" s="7">
        <f>' 2x2 studi prospettici'!D7</f>
        <v>193</v>
      </c>
      <c r="C11" s="7">
        <f>' 2x2 studi prospettici'!E7</f>
        <v>1340</v>
      </c>
      <c r="D11" s="14">
        <f>B11+C11</f>
        <v>1533</v>
      </c>
      <c r="E11" s="6" t="s">
        <v>48</v>
      </c>
      <c r="I11" s="7" t="e">
        <f t="shared" si="0"/>
        <v>#REF!</v>
      </c>
      <c r="M11" s="7">
        <v>2.0141</v>
      </c>
      <c r="T11" s="7" t="s">
        <v>23</v>
      </c>
      <c r="U11" s="7">
        <f>U9+U10</f>
        <v>0</v>
      </c>
      <c r="V11" s="7">
        <f>V9+V10</f>
        <v>0</v>
      </c>
      <c r="W11" s="6">
        <f>W9+W10</f>
        <v>0</v>
      </c>
      <c r="X11" s="7" t="e">
        <f>X9+X10</f>
        <v>#DIV/0!</v>
      </c>
      <c r="Y11" s="7" t="e">
        <f>Y9+Y10</f>
        <v>#DIV/0!</v>
      </c>
      <c r="Z11" s="6" t="e">
        <f>X11+Y11</f>
        <v>#DIV/0!</v>
      </c>
    </row>
    <row r="12" spans="1:26" ht="15.75">
      <c r="A12" s="5" t="s">
        <v>1</v>
      </c>
      <c r="B12" s="7">
        <f>' 2x2 studi prospettici'!D8</f>
        <v>231</v>
      </c>
      <c r="C12" s="7">
        <f>' 2x2 studi prospettici'!E8</f>
        <v>1293</v>
      </c>
      <c r="D12" s="14">
        <f>B12+C12</f>
        <v>1524</v>
      </c>
      <c r="E12" s="6" t="s">
        <v>51</v>
      </c>
      <c r="I12" s="7" t="e">
        <f t="shared" si="0"/>
        <v>#REF!</v>
      </c>
      <c r="M12" s="7">
        <v>2.0129</v>
      </c>
      <c r="T12" s="12" t="s">
        <v>24</v>
      </c>
      <c r="U12" s="6" t="e">
        <f>ROUND(((U9+V9)*(U10+V10)*(U9+U10)*(V9+V10))/((W11*W11*(W11-1))),2)</f>
        <v>#DIV/0!</v>
      </c>
      <c r="V12" s="13" t="e">
        <f>T9</f>
        <v>#REF!</v>
      </c>
      <c r="W12" s="6" t="s">
        <v>26</v>
      </c>
      <c r="Y12" s="6" t="e">
        <f>V8</f>
        <v>#REF!</v>
      </c>
      <c r="Z12" s="6" t="e">
        <f>V9-Y9</f>
        <v>#DIV/0!</v>
      </c>
    </row>
    <row r="13" spans="2:13" ht="12.75">
      <c r="B13" s="7">
        <f>B11+B12</f>
        <v>424</v>
      </c>
      <c r="C13" s="7">
        <f>C11+C12</f>
        <v>2633</v>
      </c>
      <c r="D13" s="6">
        <f>D11+D12</f>
        <v>3057</v>
      </c>
      <c r="E13" s="6" t="s">
        <v>18</v>
      </c>
      <c r="I13" s="7" t="e">
        <f t="shared" si="0"/>
        <v>#REF!</v>
      </c>
      <c r="M13" s="7">
        <v>2.0117</v>
      </c>
    </row>
    <row r="14" spans="9:26" ht="12.75">
      <c r="I14" s="7" t="e">
        <f t="shared" si="0"/>
        <v>#REF!</v>
      </c>
      <c r="M14" s="7">
        <v>2.0106</v>
      </c>
      <c r="T14" s="7" t="s">
        <v>25</v>
      </c>
      <c r="U14" s="13" t="s">
        <v>19</v>
      </c>
      <c r="V14" s="6" t="s">
        <v>20</v>
      </c>
      <c r="X14" s="13" t="s">
        <v>19</v>
      </c>
      <c r="Y14" s="6" t="s">
        <v>21</v>
      </c>
      <c r="Z14" s="6" t="s">
        <v>22</v>
      </c>
    </row>
    <row r="15" spans="1:20" ht="12.75">
      <c r="A15" s="5" t="s">
        <v>4</v>
      </c>
      <c r="I15" s="7" t="e">
        <f t="shared" si="0"/>
        <v>#REF!</v>
      </c>
      <c r="M15" s="7">
        <v>2.0096</v>
      </c>
      <c r="T15" s="7" t="e">
        <f>T7+1</f>
        <v>#REF!</v>
      </c>
    </row>
    <row r="16" spans="2:26" ht="12.75">
      <c r="B16" s="7" t="s">
        <v>2</v>
      </c>
      <c r="C16" s="7" t="s">
        <v>3</v>
      </c>
      <c r="I16" s="7" t="e">
        <f t="shared" si="0"/>
        <v>#REF!</v>
      </c>
      <c r="M16" s="7">
        <v>2.0086</v>
      </c>
      <c r="U16" s="6" t="e">
        <f>U8</f>
        <v>#REF!</v>
      </c>
      <c r="V16" s="6" t="e">
        <f>V8</f>
        <v>#REF!</v>
      </c>
      <c r="W16" s="6" t="s">
        <v>23</v>
      </c>
      <c r="X16" s="6" t="e">
        <f>U16</f>
        <v>#REF!</v>
      </c>
      <c r="Y16" s="6" t="e">
        <f>V16</f>
        <v>#REF!</v>
      </c>
      <c r="Z16" s="6" t="s">
        <v>23</v>
      </c>
    </row>
    <row r="17" spans="1:26" ht="15.75">
      <c r="A17" s="15" t="s">
        <v>52</v>
      </c>
      <c r="B17" s="7">
        <f>B11/D11</f>
        <v>0.1258969341161122</v>
      </c>
      <c r="C17" s="7">
        <f>C11/D11</f>
        <v>0.8741030658838878</v>
      </c>
      <c r="D17" s="14" t="s">
        <v>53</v>
      </c>
      <c r="I17" s="7" t="e">
        <f t="shared" si="0"/>
        <v>#REF!</v>
      </c>
      <c r="M17" s="7">
        <v>2.0076</v>
      </c>
      <c r="T17" s="7" t="e">
        <f>T9</f>
        <v>#REF!</v>
      </c>
      <c r="U17" s="8"/>
      <c r="V17" s="8"/>
      <c r="W17" s="6">
        <f>U17+V17</f>
        <v>0</v>
      </c>
      <c r="X17" s="7" t="e">
        <f>ROUND(W17/W19*U19,2)</f>
        <v>#DIV/0!</v>
      </c>
      <c r="Y17" s="7" t="e">
        <f>ROUND(W17/W19*V19,2)</f>
        <v>#DIV/0!</v>
      </c>
      <c r="Z17" s="6" t="e">
        <f>X17+Y17</f>
        <v>#DIV/0!</v>
      </c>
    </row>
    <row r="18" spans="1:26" ht="15.75">
      <c r="A18" s="15" t="s">
        <v>54</v>
      </c>
      <c r="B18" s="7">
        <f>B12/D12</f>
        <v>0.1515748031496063</v>
      </c>
      <c r="C18" s="7">
        <f>C12/D12</f>
        <v>0.8484251968503937</v>
      </c>
      <c r="D18" s="14" t="s">
        <v>55</v>
      </c>
      <c r="I18" s="7" t="e">
        <f t="shared" si="0"/>
        <v>#REF!</v>
      </c>
      <c r="M18" s="7">
        <v>2.0066</v>
      </c>
      <c r="T18" s="7" t="e">
        <f>T10</f>
        <v>#REF!</v>
      </c>
      <c r="U18" s="8"/>
      <c r="V18" s="8"/>
      <c r="W18" s="6">
        <f>U18+V18</f>
        <v>0</v>
      </c>
      <c r="X18" s="7" t="e">
        <f>ROUND(W18/W19*U19,2)</f>
        <v>#DIV/0!</v>
      </c>
      <c r="Y18" s="7" t="e">
        <f>ROUND(W18/W19*V19,2)</f>
        <v>#DIV/0!</v>
      </c>
      <c r="Z18" s="6" t="e">
        <f>X18+Y18</f>
        <v>#DIV/0!</v>
      </c>
    </row>
    <row r="19" spans="9:26" ht="12.75">
      <c r="I19" s="7" t="e">
        <f t="shared" si="0"/>
        <v>#REF!</v>
      </c>
      <c r="M19" s="7">
        <v>2.0057</v>
      </c>
      <c r="T19" s="7" t="s">
        <v>23</v>
      </c>
      <c r="U19" s="7">
        <f>U17+U18</f>
        <v>0</v>
      </c>
      <c r="V19" s="7">
        <f>V17+V18</f>
        <v>0</v>
      </c>
      <c r="W19" s="6">
        <f>W17+W18</f>
        <v>0</v>
      </c>
      <c r="X19" s="7" t="e">
        <f>X17+X18</f>
        <v>#DIV/0!</v>
      </c>
      <c r="Y19" s="7" t="e">
        <f>Y17+Y18</f>
        <v>#DIV/0!</v>
      </c>
      <c r="Z19" s="6" t="e">
        <f>X19+Y19</f>
        <v>#DIV/0!</v>
      </c>
    </row>
    <row r="20" spans="9:26" ht="12.75">
      <c r="I20" s="7" t="e">
        <f t="shared" si="0"/>
        <v>#REF!</v>
      </c>
      <c r="M20" s="7">
        <v>2.0049</v>
      </c>
      <c r="T20" s="12" t="s">
        <v>24</v>
      </c>
      <c r="U20" s="6" t="e">
        <f>ROUND(((U17+V17)*(U18+V18)*(U17+U18)*(V17+V18))/((W19*W19*(W19-1))),2)</f>
        <v>#DIV/0!</v>
      </c>
      <c r="V20" s="13" t="e">
        <f>T17</f>
        <v>#REF!</v>
      </c>
      <c r="W20" s="6" t="s">
        <v>26</v>
      </c>
      <c r="Y20" s="6" t="e">
        <f>V16</f>
        <v>#REF!</v>
      </c>
      <c r="Z20" s="6" t="e">
        <f>V17-Y17</f>
        <v>#DIV/0!</v>
      </c>
    </row>
    <row r="21" spans="1:13" ht="14.25">
      <c r="A21" s="9" t="s">
        <v>56</v>
      </c>
      <c r="B21" s="10">
        <f>'foglio 1'!B17</f>
        <v>0.1258969341161122</v>
      </c>
      <c r="I21" s="7" t="e">
        <f t="shared" si="0"/>
        <v>#REF!</v>
      </c>
      <c r="M21" s="7">
        <v>2.004</v>
      </c>
    </row>
    <row r="22" spans="1:26" ht="15.75">
      <c r="A22" s="5" t="s">
        <v>57</v>
      </c>
      <c r="B22" s="6">
        <f>SQRT((B17*(1-B17))/D11)</f>
        <v>0.00847262181085766</v>
      </c>
      <c r="I22" s="7" t="e">
        <f t="shared" si="0"/>
        <v>#REF!</v>
      </c>
      <c r="M22" s="7">
        <v>2.0032</v>
      </c>
      <c r="T22" s="7" t="s">
        <v>25</v>
      </c>
      <c r="U22" s="13" t="s">
        <v>19</v>
      </c>
      <c r="V22" s="6" t="s">
        <v>20</v>
      </c>
      <c r="X22" s="13" t="s">
        <v>19</v>
      </c>
      <c r="Y22" s="6" t="s">
        <v>21</v>
      </c>
      <c r="Z22" s="6" t="s">
        <v>22</v>
      </c>
    </row>
    <row r="23" spans="1:20" ht="15.75">
      <c r="A23" s="5" t="s">
        <v>58</v>
      </c>
      <c r="B23" s="6">
        <f>B21-1.645*B22</f>
        <v>0.11195947123725133</v>
      </c>
      <c r="C23" s="6">
        <f>B21+1.645*B22</f>
        <v>0.13983439699497305</v>
      </c>
      <c r="I23" s="7" t="e">
        <f t="shared" si="0"/>
        <v>#REF!</v>
      </c>
      <c r="M23" s="7">
        <v>2.0025</v>
      </c>
      <c r="T23" s="7" t="e">
        <f>T15+1</f>
        <v>#REF!</v>
      </c>
    </row>
    <row r="24" spans="1:26" ht="15.75">
      <c r="A24" s="5" t="s">
        <v>59</v>
      </c>
      <c r="B24" s="6">
        <f>B21-1.96*B22</f>
        <v>0.10929059536683118</v>
      </c>
      <c r="C24" s="6">
        <f>B21+1.96*B22</f>
        <v>0.14250327286539322</v>
      </c>
      <c r="I24" s="7" t="e">
        <f t="shared" si="0"/>
        <v>#REF!</v>
      </c>
      <c r="M24" s="7">
        <v>2.0017</v>
      </c>
      <c r="U24" s="6" t="e">
        <f>U16</f>
        <v>#REF!</v>
      </c>
      <c r="V24" s="6" t="e">
        <f>V16</f>
        <v>#REF!</v>
      </c>
      <c r="W24" s="6" t="s">
        <v>23</v>
      </c>
      <c r="X24" s="6" t="e">
        <f>U24</f>
        <v>#REF!</v>
      </c>
      <c r="Y24" s="6" t="e">
        <f>V24</f>
        <v>#REF!</v>
      </c>
      <c r="Z24" s="6" t="s">
        <v>23</v>
      </c>
    </row>
    <row r="25" spans="1:26" ht="15.75">
      <c r="A25" s="5" t="s">
        <v>60</v>
      </c>
      <c r="B25" s="6">
        <f>B21-2.576*B22</f>
        <v>0.10407146033134286</v>
      </c>
      <c r="C25" s="6">
        <f>B21+2.576*B22</f>
        <v>0.14772240790088154</v>
      </c>
      <c r="I25" s="7" t="e">
        <f t="shared" si="0"/>
        <v>#REF!</v>
      </c>
      <c r="M25" s="7">
        <v>2.001</v>
      </c>
      <c r="T25" s="7" t="e">
        <f>T17</f>
        <v>#REF!</v>
      </c>
      <c r="U25" s="8"/>
      <c r="V25" s="8"/>
      <c r="W25" s="6">
        <f>U25+V25</f>
        <v>0</v>
      </c>
      <c r="X25" s="7" t="e">
        <f>ROUND(W25/W27*U27,2)</f>
        <v>#DIV/0!</v>
      </c>
      <c r="Y25" s="7" t="e">
        <f>ROUND(W25/W27*V27,2)</f>
        <v>#DIV/0!</v>
      </c>
      <c r="Z25" s="6" t="e">
        <f>X25+Y25</f>
        <v>#DIV/0!</v>
      </c>
    </row>
    <row r="26" spans="9:26" ht="12.75">
      <c r="I26" s="7" t="e">
        <f t="shared" si="0"/>
        <v>#REF!</v>
      </c>
      <c r="M26" s="7">
        <v>2.0003</v>
      </c>
      <c r="T26" s="7" t="e">
        <f>T18</f>
        <v>#REF!</v>
      </c>
      <c r="U26" s="8"/>
      <c r="V26" s="8"/>
      <c r="W26" s="6">
        <f>U26+V26</f>
        <v>0</v>
      </c>
      <c r="X26" s="7" t="e">
        <f>ROUND(W26/W27*U27,2)</f>
        <v>#DIV/0!</v>
      </c>
      <c r="Y26" s="7" t="e">
        <f>ROUND(W26/W27*V27,2)</f>
        <v>#DIV/0!</v>
      </c>
      <c r="Z26" s="6" t="e">
        <f>X26+Y26</f>
        <v>#DIV/0!</v>
      </c>
    </row>
    <row r="27" spans="1:26" ht="14.25">
      <c r="A27" s="9" t="s">
        <v>61</v>
      </c>
      <c r="B27" s="10">
        <f>B18</f>
        <v>0.1515748031496063</v>
      </c>
      <c r="I27" s="7" t="e">
        <f t="shared" si="0"/>
        <v>#REF!</v>
      </c>
      <c r="M27" s="7">
        <v>1.9996</v>
      </c>
      <c r="T27" s="7" t="s">
        <v>23</v>
      </c>
      <c r="U27" s="7">
        <f>U25+U26</f>
        <v>0</v>
      </c>
      <c r="V27" s="7">
        <f>V25+V26</f>
        <v>0</v>
      </c>
      <c r="W27" s="6">
        <f>W25+W26</f>
        <v>0</v>
      </c>
      <c r="X27" s="7" t="e">
        <f>X25+X26</f>
        <v>#DIV/0!</v>
      </c>
      <c r="Y27" s="7" t="e">
        <f>Y25+Y26</f>
        <v>#DIV/0!</v>
      </c>
      <c r="Z27" s="6" t="e">
        <f>X27+Y27</f>
        <v>#DIV/0!</v>
      </c>
    </row>
    <row r="28" spans="1:26" ht="15.75">
      <c r="A28" s="5" t="s">
        <v>62</v>
      </c>
      <c r="B28" s="6">
        <f>SQRT((B18*(1-B18))/D12)</f>
        <v>0.009186028783048474</v>
      </c>
      <c r="I28" s="7" t="e">
        <f t="shared" si="0"/>
        <v>#REF!</v>
      </c>
      <c r="M28" s="7">
        <v>1.999</v>
      </c>
      <c r="T28" s="12" t="s">
        <v>24</v>
      </c>
      <c r="U28" s="6" t="e">
        <f>ROUND(((U25+V25)*(U26+V26)*(U25+U26)*(V25+V26))/((W27*W27*(W27-1))),2)</f>
        <v>#DIV/0!</v>
      </c>
      <c r="V28" s="13" t="e">
        <f>T25</f>
        <v>#REF!</v>
      </c>
      <c r="W28" s="6" t="s">
        <v>26</v>
      </c>
      <c r="Y28" s="6" t="e">
        <f>V24</f>
        <v>#REF!</v>
      </c>
      <c r="Z28" s="6" t="e">
        <f>V25-Y25</f>
        <v>#DIV/0!</v>
      </c>
    </row>
    <row r="29" spans="1:13" ht="15.75">
      <c r="A29" s="5" t="s">
        <v>63</v>
      </c>
      <c r="B29" s="6">
        <f>B27-1.645*B28</f>
        <v>0.13646378580149157</v>
      </c>
      <c r="C29" s="6">
        <f>B27+1.645*B28</f>
        <v>0.16668582049772104</v>
      </c>
      <c r="I29" s="7" t="e">
        <f t="shared" si="0"/>
        <v>#REF!</v>
      </c>
      <c r="M29" s="7">
        <v>1.9983</v>
      </c>
    </row>
    <row r="30" spans="1:26" ht="15.75">
      <c r="A30" s="5" t="s">
        <v>64</v>
      </c>
      <c r="B30" s="6">
        <f>B27-1.96*B28</f>
        <v>0.1335701867348313</v>
      </c>
      <c r="C30" s="6">
        <f>B27+1.96*B28</f>
        <v>0.16957941956438133</v>
      </c>
      <c r="I30" s="7" t="e">
        <f t="shared" si="0"/>
        <v>#REF!</v>
      </c>
      <c r="M30" s="7">
        <v>1.9977</v>
      </c>
      <c r="T30" s="7" t="s">
        <v>25</v>
      </c>
      <c r="U30" s="13" t="s">
        <v>19</v>
      </c>
      <c r="V30" s="6" t="s">
        <v>20</v>
      </c>
      <c r="X30" s="13" t="s">
        <v>19</v>
      </c>
      <c r="Y30" s="6" t="s">
        <v>21</v>
      </c>
      <c r="Z30" s="6" t="s">
        <v>22</v>
      </c>
    </row>
    <row r="31" spans="1:20" ht="15.75">
      <c r="A31" s="5" t="s">
        <v>65</v>
      </c>
      <c r="B31" s="6">
        <f>B27-2.576*B28</f>
        <v>0.12791159300447344</v>
      </c>
      <c r="C31" s="6">
        <f>B27+2.576*B28</f>
        <v>0.17523801329473918</v>
      </c>
      <c r="I31" s="7" t="e">
        <f t="shared" si="0"/>
        <v>#REF!</v>
      </c>
      <c r="M31" s="7">
        <v>1.9971</v>
      </c>
      <c r="T31" s="7" t="e">
        <f>T23+1</f>
        <v>#REF!</v>
      </c>
    </row>
    <row r="32" spans="9:26" ht="12.75">
      <c r="I32" s="7" t="e">
        <f t="shared" si="0"/>
        <v>#REF!</v>
      </c>
      <c r="M32" s="7">
        <v>1.9966</v>
      </c>
      <c r="U32" s="6" t="e">
        <f>U24</f>
        <v>#REF!</v>
      </c>
      <c r="V32" s="6" t="e">
        <f>V24</f>
        <v>#REF!</v>
      </c>
      <c r="W32" s="6" t="s">
        <v>23</v>
      </c>
      <c r="X32" s="6" t="e">
        <f>U32</f>
        <v>#REF!</v>
      </c>
      <c r="Y32" s="6" t="e">
        <f>V32</f>
        <v>#REF!</v>
      </c>
      <c r="Z32" s="6" t="s">
        <v>23</v>
      </c>
    </row>
    <row r="33" spans="1:26" ht="12.75">
      <c r="A33" s="5" t="s">
        <v>6</v>
      </c>
      <c r="C33" s="6">
        <f>SQRT((B17*(1-B17)/D11)+(B18*(1-B18)/D12))</f>
        <v>0.012496737380325152</v>
      </c>
      <c r="I33" s="7" t="e">
        <f t="shared" si="0"/>
        <v>#REF!</v>
      </c>
      <c r="M33" s="7">
        <v>1.996</v>
      </c>
      <c r="T33" s="7" t="e">
        <f>T25</f>
        <v>#REF!</v>
      </c>
      <c r="U33" s="8"/>
      <c r="V33" s="8"/>
      <c r="W33" s="6">
        <f>U33+V33</f>
        <v>0</v>
      </c>
      <c r="X33" s="7" t="e">
        <f>ROUND(W33/W35*U35,2)</f>
        <v>#DIV/0!</v>
      </c>
      <c r="Y33" s="7" t="e">
        <f>ROUND(W33/W35*V35,2)</f>
        <v>#DIV/0!</v>
      </c>
      <c r="Z33" s="6" t="e">
        <f>X33+Y33</f>
        <v>#DIV/0!</v>
      </c>
    </row>
    <row r="34" spans="1:26" ht="12.75">
      <c r="A34" s="9" t="s">
        <v>33</v>
      </c>
      <c r="C34" s="6">
        <f>B27-B21</f>
        <v>0.025677869033494116</v>
      </c>
      <c r="I34" s="7" t="e">
        <f t="shared" si="0"/>
        <v>#REF!</v>
      </c>
      <c r="M34" s="7">
        <v>1.9955</v>
      </c>
      <c r="T34" s="7" t="e">
        <f>T26</f>
        <v>#REF!</v>
      </c>
      <c r="U34" s="8"/>
      <c r="V34" s="8"/>
      <c r="W34" s="6">
        <f>U34+V34</f>
        <v>0</v>
      </c>
      <c r="X34" s="7" t="e">
        <f>ROUND(W34/W35*U35,2)</f>
        <v>#DIV/0!</v>
      </c>
      <c r="Y34" s="7" t="e">
        <f>ROUND(W34/W35*V35,2)</f>
        <v>#DIV/0!</v>
      </c>
      <c r="Z34" s="6" t="e">
        <f>X34+Y34</f>
        <v>#DIV/0!</v>
      </c>
    </row>
    <row r="35" spans="1:26" ht="15.75">
      <c r="A35" s="5" t="s">
        <v>66</v>
      </c>
      <c r="B35" s="6">
        <f>C34-1.645*C33</f>
        <v>0.005120736042859241</v>
      </c>
      <c r="C35" s="6">
        <f>C34+1.645*C33</f>
        <v>0.04623500202412899</v>
      </c>
      <c r="D35" s="11"/>
      <c r="E35" s="16" t="s">
        <v>38</v>
      </c>
      <c r="I35" s="7" t="e">
        <f t="shared" si="0"/>
        <v>#REF!</v>
      </c>
      <c r="M35" s="7">
        <v>1.9949</v>
      </c>
      <c r="T35" s="7" t="s">
        <v>23</v>
      </c>
      <c r="U35" s="7">
        <f>U33+U34</f>
        <v>0</v>
      </c>
      <c r="V35" s="7">
        <f>V33+V34</f>
        <v>0</v>
      </c>
      <c r="W35" s="6">
        <f>W33+W34</f>
        <v>0</v>
      </c>
      <c r="X35" s="7" t="e">
        <f>X33+X34</f>
        <v>#DIV/0!</v>
      </c>
      <c r="Y35" s="7" t="e">
        <f>Y33+Y34</f>
        <v>#DIV/0!</v>
      </c>
      <c r="Z35" s="6" t="e">
        <f>X35+Y35</f>
        <v>#DIV/0!</v>
      </c>
    </row>
    <row r="36" spans="1:26" ht="15.75">
      <c r="A36" s="5" t="s">
        <v>67</v>
      </c>
      <c r="B36" s="6">
        <f>C34-1.96*C33</f>
        <v>0.0011842637680568174</v>
      </c>
      <c r="C36" s="6">
        <f>C34+1.96*C33</f>
        <v>0.050171474298931415</v>
      </c>
      <c r="D36" s="10" t="s">
        <v>34</v>
      </c>
      <c r="E36" s="6">
        <f>IF(B36&lt;0,0,1)</f>
        <v>1</v>
      </c>
      <c r="F36" s="7">
        <f>IF(C36&lt;0,0,1)</f>
        <v>1</v>
      </c>
      <c r="G36" s="7">
        <f>SUM(E36:F36)</f>
        <v>2</v>
      </c>
      <c r="H36" s="7" t="str">
        <f>IF(G36=2,"s",IF(G36=0,"s","ns"))</f>
        <v>s</v>
      </c>
      <c r="I36" s="7" t="e">
        <f t="shared" si="0"/>
        <v>#REF!</v>
      </c>
      <c r="M36" s="7">
        <v>1.9944</v>
      </c>
      <c r="T36" s="12" t="s">
        <v>24</v>
      </c>
      <c r="U36" s="6" t="e">
        <f>ROUND(((U33+V33)*(U34+V34)*(U33+U34)*(V33+V34))/((W35*W35*(W35-1))),2)</f>
        <v>#DIV/0!</v>
      </c>
      <c r="V36" s="13" t="e">
        <f>T33</f>
        <v>#REF!</v>
      </c>
      <c r="W36" s="6" t="s">
        <v>26</v>
      </c>
      <c r="Y36" s="6" t="e">
        <f>V32</f>
        <v>#REF!</v>
      </c>
      <c r="Z36" s="6" t="e">
        <f>V33-Y33</f>
        <v>#DIV/0!</v>
      </c>
    </row>
    <row r="37" spans="1:13" ht="15.75">
      <c r="A37" s="5" t="s">
        <v>68</v>
      </c>
      <c r="B37" s="6">
        <f>C34-2.576*C33</f>
        <v>-0.0065137264582234775</v>
      </c>
      <c r="C37" s="6">
        <f>C34+2.576*C33</f>
        <v>0.05786946452521171</v>
      </c>
      <c r="I37" s="7" t="e">
        <f t="shared" si="0"/>
        <v>#REF!</v>
      </c>
      <c r="M37" s="7">
        <v>1.9939</v>
      </c>
    </row>
    <row r="38" spans="9:26" ht="12.75">
      <c r="I38" s="7" t="e">
        <f t="shared" si="0"/>
        <v>#REF!</v>
      </c>
      <c r="M38" s="7">
        <v>1.9935</v>
      </c>
      <c r="T38" s="7" t="s">
        <v>25</v>
      </c>
      <c r="U38" s="13" t="s">
        <v>19</v>
      </c>
      <c r="V38" s="6" t="s">
        <v>20</v>
      </c>
      <c r="X38" s="13" t="s">
        <v>19</v>
      </c>
      <c r="Y38" s="6" t="s">
        <v>21</v>
      </c>
      <c r="Z38" s="6" t="s">
        <v>22</v>
      </c>
    </row>
    <row r="39" spans="1:20" ht="12.75">
      <c r="A39" s="9" t="s">
        <v>8</v>
      </c>
      <c r="B39" s="6">
        <f>1/C34</f>
        <v>38.944041606240916</v>
      </c>
      <c r="D39" s="6">
        <f>IF(B39&gt;0,ROUND(B39,4),ROUND(B39,4)*-1)</f>
        <v>38.944</v>
      </c>
      <c r="I39" s="7" t="e">
        <f t="shared" si="0"/>
        <v>#REF!</v>
      </c>
      <c r="M39" s="7">
        <v>1.993</v>
      </c>
      <c r="T39" s="7" t="e">
        <f>T31+1</f>
        <v>#REF!</v>
      </c>
    </row>
    <row r="40" spans="1:26" ht="15.75">
      <c r="A40" s="5" t="s">
        <v>69</v>
      </c>
      <c r="B40" s="7">
        <f aca="true" t="shared" si="1" ref="B40:C42">1/B35</f>
        <v>195.2844262290143</v>
      </c>
      <c r="C40" s="7">
        <f t="shared" si="1"/>
        <v>21.628635367597106</v>
      </c>
      <c r="D40" s="6">
        <f>IF(B40&gt;0,ROUND(B40,4),ROUND(B40,4)*-1)</f>
        <v>195.2844</v>
      </c>
      <c r="E40" s="6">
        <f>IF(C40&gt;0,ROUND(C40,4),ROUND(C40,4)*-1)</f>
        <v>21.6286</v>
      </c>
      <c r="I40" s="7" t="e">
        <f t="shared" si="0"/>
        <v>#REF!</v>
      </c>
      <c r="M40" s="7">
        <v>1.9925</v>
      </c>
      <c r="U40" s="6" t="e">
        <f>U32</f>
        <v>#REF!</v>
      </c>
      <c r="V40" s="6" t="e">
        <f>V32</f>
        <v>#REF!</v>
      </c>
      <c r="W40" s="6" t="s">
        <v>23</v>
      </c>
      <c r="X40" s="6" t="e">
        <f>U40</f>
        <v>#REF!</v>
      </c>
      <c r="Y40" s="6" t="e">
        <f>V40</f>
        <v>#REF!</v>
      </c>
      <c r="Z40" s="6" t="s">
        <v>23</v>
      </c>
    </row>
    <row r="41" spans="1:26" s="40" customFormat="1" ht="15.75">
      <c r="A41" s="39" t="s">
        <v>70</v>
      </c>
      <c r="B41" s="12">
        <f t="shared" si="1"/>
        <v>844.4064801888146</v>
      </c>
      <c r="C41" s="12">
        <f t="shared" si="1"/>
        <v>19.931644703956778</v>
      </c>
      <c r="D41" s="40">
        <f>IF(B41&gt;0,ROUND(B41,4),ROUND(B41,4)*-1)</f>
        <v>844.4065</v>
      </c>
      <c r="E41" s="40">
        <f>IF(C41&gt;0,ROUND(C41,4),ROUND(C41,4)*-1)</f>
        <v>19.9316</v>
      </c>
      <c r="F41" s="12">
        <f>IF(B41&lt;1,1,0)</f>
        <v>0</v>
      </c>
      <c r="G41" s="12">
        <f>IF(C41&gt;1,1,0)</f>
        <v>1</v>
      </c>
      <c r="H41" s="12">
        <f>F41+G41</f>
        <v>1</v>
      </c>
      <c r="I41" s="12" t="e">
        <f t="shared" si="0"/>
        <v>#REF!</v>
      </c>
      <c r="J41" s="12"/>
      <c r="K41" s="12"/>
      <c r="L41" s="12"/>
      <c r="M41" s="12">
        <v>1.9921</v>
      </c>
      <c r="N41" s="12"/>
      <c r="O41" s="12"/>
      <c r="P41" s="12"/>
      <c r="Q41" s="12"/>
      <c r="R41" s="12"/>
      <c r="S41" s="12"/>
      <c r="T41" s="12" t="e">
        <f>T33</f>
        <v>#REF!</v>
      </c>
      <c r="U41" s="12"/>
      <c r="V41" s="12"/>
      <c r="W41" s="40">
        <f>U41+V41</f>
        <v>0</v>
      </c>
      <c r="X41" s="12" t="e">
        <f>ROUND(W41/W44*U44,2)</f>
        <v>#DIV/0!</v>
      </c>
      <c r="Y41" s="12" t="e">
        <f>ROUND(W41/W44*V44,2)</f>
        <v>#DIV/0!</v>
      </c>
      <c r="Z41" s="40" t="e">
        <f>X41+Y41</f>
        <v>#DIV/0!</v>
      </c>
    </row>
    <row r="42" spans="1:26" ht="15.75">
      <c r="A42" s="5" t="s">
        <v>71</v>
      </c>
      <c r="B42" s="7">
        <f t="shared" si="1"/>
        <v>-153.52195189859648</v>
      </c>
      <c r="C42" s="7">
        <f t="shared" si="1"/>
        <v>17.280270488148975</v>
      </c>
      <c r="D42" s="6">
        <f>IF(B42&gt;0,ROUND(B42,4),ROUND(B42,4)*-1)</f>
        <v>153.522</v>
      </c>
      <c r="E42" s="6">
        <f>IF(C42&gt;0,ROUND(C42,4),ROUND(C42,4)*-1)</f>
        <v>17.2803</v>
      </c>
      <c r="I42" s="7" t="e">
        <f t="shared" si="0"/>
        <v>#REF!</v>
      </c>
      <c r="M42" s="7">
        <v>1.9917</v>
      </c>
      <c r="T42" s="7" t="e">
        <f>T34</f>
        <v>#REF!</v>
      </c>
      <c r="U42" s="8"/>
      <c r="V42" s="8"/>
      <c r="W42" s="6">
        <f>U42+V42</f>
        <v>0</v>
      </c>
      <c r="X42" s="7" t="e">
        <f>ROUND(W42/W44*U44,2)</f>
        <v>#DIV/0!</v>
      </c>
      <c r="Y42" s="7" t="e">
        <f>ROUND(W42/W44*V44,2)</f>
        <v>#DIV/0!</v>
      </c>
      <c r="Z42" s="6" t="e">
        <f>X42+Y42</f>
        <v>#DIV/0!</v>
      </c>
    </row>
    <row r="43" spans="2:25" ht="12.75">
      <c r="B43" s="7"/>
      <c r="C43" s="7"/>
      <c r="U43" s="8"/>
      <c r="V43" s="8"/>
      <c r="X43" s="7"/>
      <c r="Y43" s="7"/>
    </row>
    <row r="44" spans="9:26" ht="12.75">
      <c r="I44" s="7" t="e">
        <f>I42+1</f>
        <v>#REF!</v>
      </c>
      <c r="M44" s="7">
        <v>1.9913</v>
      </c>
      <c r="T44" s="7" t="s">
        <v>23</v>
      </c>
      <c r="U44" s="7">
        <f>U41+U42</f>
        <v>0</v>
      </c>
      <c r="V44" s="7">
        <f>V41+V42</f>
        <v>0</v>
      </c>
      <c r="W44" s="6">
        <f>W41+W42</f>
        <v>0</v>
      </c>
      <c r="X44" s="7" t="e">
        <f>X41+X42</f>
        <v>#DIV/0!</v>
      </c>
      <c r="Y44" s="7" t="e">
        <f>Y41+Y42</f>
        <v>#DIV/0!</v>
      </c>
      <c r="Z44" s="6" t="e">
        <f>X44+Y44</f>
        <v>#DIV/0!</v>
      </c>
    </row>
    <row r="45" spans="1:26" ht="12.75">
      <c r="A45" s="9" t="s">
        <v>7</v>
      </c>
      <c r="B45" s="6">
        <f>B21/B27</f>
        <v>0.8305927601426623</v>
      </c>
      <c r="I45" s="7" t="e">
        <f t="shared" si="0"/>
        <v>#REF!</v>
      </c>
      <c r="M45" s="7">
        <v>1.9908</v>
      </c>
      <c r="T45" s="12" t="s">
        <v>24</v>
      </c>
      <c r="U45" s="6" t="e">
        <f>ROUND(((U41+V41)*(U42+V42)*(U41+U42)*(V41+V42))/((W44*W44*(W44-1))),2)</f>
        <v>#DIV/0!</v>
      </c>
      <c r="V45" s="13" t="e">
        <f>T41</f>
        <v>#REF!</v>
      </c>
      <c r="W45" s="6" t="s">
        <v>26</v>
      </c>
      <c r="Y45" s="6" t="e">
        <f>V40</f>
        <v>#REF!</v>
      </c>
      <c r="Z45" s="6" t="e">
        <f>V41-Y41</f>
        <v>#DIV/0!</v>
      </c>
    </row>
    <row r="46" spans="1:13" ht="12.75">
      <c r="A46" s="5" t="s">
        <v>9</v>
      </c>
      <c r="B46" s="6">
        <f>LN(B45)</f>
        <v>-0.18561566424213058</v>
      </c>
      <c r="I46" s="7" t="e">
        <f t="shared" si="0"/>
        <v>#REF!</v>
      </c>
      <c r="M46" s="7">
        <v>1.9905</v>
      </c>
    </row>
    <row r="47" spans="1:26" ht="12.75">
      <c r="A47" s="5" t="s">
        <v>10</v>
      </c>
      <c r="B47" s="6">
        <f>SQRT(1/B11+1/B12-1/D11-1/D12)</f>
        <v>0.09056416388092975</v>
      </c>
      <c r="I47" s="7" t="e">
        <f t="shared" si="0"/>
        <v>#REF!</v>
      </c>
      <c r="M47" s="7">
        <v>1.9901</v>
      </c>
      <c r="T47" s="7" t="s">
        <v>25</v>
      </c>
      <c r="U47" s="13" t="s">
        <v>19</v>
      </c>
      <c r="V47" s="6" t="s">
        <v>20</v>
      </c>
      <c r="X47" s="13" t="s">
        <v>19</v>
      </c>
      <c r="Y47" s="6" t="s">
        <v>21</v>
      </c>
      <c r="Z47" s="6" t="s">
        <v>22</v>
      </c>
    </row>
    <row r="48" spans="1:20" ht="15.75">
      <c r="A48" s="5" t="s">
        <v>72</v>
      </c>
      <c r="B48" s="6">
        <f>B46-1.645*B47</f>
        <v>-0.33459371382626</v>
      </c>
      <c r="C48" s="6">
        <f>B46+1.645*B47</f>
        <v>-0.03663761465800114</v>
      </c>
      <c r="I48" s="7" t="e">
        <f t="shared" si="0"/>
        <v>#REF!</v>
      </c>
      <c r="M48" s="7">
        <v>1.9897</v>
      </c>
      <c r="T48" s="7" t="e">
        <f>T39+1</f>
        <v>#REF!</v>
      </c>
    </row>
    <row r="49" spans="1:26" ht="15.75">
      <c r="A49" s="5" t="s">
        <v>73</v>
      </c>
      <c r="B49" s="6">
        <f>B46-1.96*B47</f>
        <v>-0.3631214254487529</v>
      </c>
      <c r="C49" s="6">
        <f>B46+1.96*B47</f>
        <v>-0.008109903035508265</v>
      </c>
      <c r="D49" s="10"/>
      <c r="I49" s="7" t="e">
        <f t="shared" si="0"/>
        <v>#REF!</v>
      </c>
      <c r="M49" s="7">
        <v>1.9893</v>
      </c>
      <c r="U49" s="6" t="e">
        <f>U40</f>
        <v>#REF!</v>
      </c>
      <c r="V49" s="6" t="e">
        <f>V40</f>
        <v>#REF!</v>
      </c>
      <c r="W49" s="6" t="s">
        <v>23</v>
      </c>
      <c r="X49" s="6" t="e">
        <f>U49</f>
        <v>#REF!</v>
      </c>
      <c r="Y49" s="6" t="e">
        <f>V49</f>
        <v>#REF!</v>
      </c>
      <c r="Z49" s="6" t="s">
        <v>23</v>
      </c>
    </row>
    <row r="50" spans="1:26" ht="15.75">
      <c r="A50" s="5" t="s">
        <v>74</v>
      </c>
      <c r="B50" s="6">
        <f>B46-2.576*B47</f>
        <v>-0.4189089503994056</v>
      </c>
      <c r="C50" s="6">
        <f>B46+2.576*B47</f>
        <v>0.047677621915144464</v>
      </c>
      <c r="I50" s="7" t="e">
        <f t="shared" si="0"/>
        <v>#REF!</v>
      </c>
      <c r="M50" s="7">
        <v>1.989</v>
      </c>
      <c r="T50" s="7" t="e">
        <f>T41</f>
        <v>#REF!</v>
      </c>
      <c r="U50" s="8"/>
      <c r="V50" s="8"/>
      <c r="W50" s="6">
        <f>U50+V50</f>
        <v>0</v>
      </c>
      <c r="X50" s="7" t="e">
        <f>ROUND(W50/W52*U52,2)</f>
        <v>#DIV/0!</v>
      </c>
      <c r="Y50" s="7" t="e">
        <f>ROUND(W50/W52*V52,2)</f>
        <v>#DIV/0!</v>
      </c>
      <c r="Z50" s="6" t="e">
        <f>X50+Y50</f>
        <v>#DIV/0!</v>
      </c>
    </row>
    <row r="51" spans="1:26" ht="15.75">
      <c r="A51" s="5" t="s">
        <v>75</v>
      </c>
      <c r="B51" s="6">
        <f aca="true" t="shared" si="2" ref="B51:C53">EXP(B48)</f>
        <v>0.7156287773744674</v>
      </c>
      <c r="C51" s="6">
        <f t="shared" si="2"/>
        <v>0.9640254207390684</v>
      </c>
      <c r="E51" s="16" t="s">
        <v>38</v>
      </c>
      <c r="I51" s="7" t="e">
        <f t="shared" si="0"/>
        <v>#REF!</v>
      </c>
      <c r="M51" s="7">
        <v>1.9886</v>
      </c>
      <c r="T51" s="7" t="e">
        <f>T42</f>
        <v>#REF!</v>
      </c>
      <c r="U51" s="8"/>
      <c r="V51" s="8"/>
      <c r="W51" s="6">
        <f>U51+V51</f>
        <v>0</v>
      </c>
      <c r="X51" s="7" t="e">
        <f>ROUND(W51/W52*U52,2)</f>
        <v>#DIV/0!</v>
      </c>
      <c r="Y51" s="7" t="e">
        <f>ROUND(W51/W52*V52,2)</f>
        <v>#DIV/0!</v>
      </c>
      <c r="Z51" s="6" t="e">
        <f>X51+Y51</f>
        <v>#DIV/0!</v>
      </c>
    </row>
    <row r="52" spans="1:26" ht="15.75">
      <c r="A52" s="5" t="s">
        <v>76</v>
      </c>
      <c r="B52" s="6">
        <f t="shared" si="2"/>
        <v>0.6955019767319652</v>
      </c>
      <c r="C52" s="6">
        <f t="shared" si="2"/>
        <v>0.9919228935092961</v>
      </c>
      <c r="D52" s="10" t="s">
        <v>35</v>
      </c>
      <c r="E52" s="6">
        <f>IF(B52&lt;1,0,1)</f>
        <v>0</v>
      </c>
      <c r="F52" s="7">
        <f>IF(C52&lt;1,0,1)</f>
        <v>0</v>
      </c>
      <c r="G52" s="7">
        <f>SUM(E52:F52)</f>
        <v>0</v>
      </c>
      <c r="H52" s="7" t="str">
        <f>IF(G52=2,"s",IF(G52=0,"s","ns"))</f>
        <v>s</v>
      </c>
      <c r="I52" s="7" t="e">
        <f aca="true" t="shared" si="3" ref="I52:I74">I51+1</f>
        <v>#REF!</v>
      </c>
      <c r="M52" s="7">
        <v>1.9883</v>
      </c>
      <c r="T52" s="7" t="s">
        <v>23</v>
      </c>
      <c r="U52" s="7">
        <f>U50+U51</f>
        <v>0</v>
      </c>
      <c r="V52" s="7">
        <f>V50+V51</f>
        <v>0</v>
      </c>
      <c r="W52" s="6">
        <f>W50+W51</f>
        <v>0</v>
      </c>
      <c r="X52" s="7" t="e">
        <f>X50+X51</f>
        <v>#DIV/0!</v>
      </c>
      <c r="Y52" s="7" t="e">
        <f>Y50+Y51</f>
        <v>#DIV/0!</v>
      </c>
      <c r="Z52" s="6" t="e">
        <f>X52+Y52</f>
        <v>#DIV/0!</v>
      </c>
    </row>
    <row r="53" spans="1:26" ht="15.75">
      <c r="A53" s="5" t="s">
        <v>77</v>
      </c>
      <c r="B53" s="6">
        <f t="shared" si="2"/>
        <v>0.6577640816983817</v>
      </c>
      <c r="C53" s="6">
        <f t="shared" si="2"/>
        <v>1.0488324802109719</v>
      </c>
      <c r="I53" s="7" t="e">
        <f t="shared" si="3"/>
        <v>#REF!</v>
      </c>
      <c r="M53" s="7">
        <v>1.9879</v>
      </c>
      <c r="T53" s="12" t="s">
        <v>24</v>
      </c>
      <c r="U53" s="6" t="e">
        <f>ROUND(((U50+V50)*(U51+V51)*(U50+U51)*(V50+V51))/((W52*W52*(W52-1))),2)</f>
        <v>#DIV/0!</v>
      </c>
      <c r="V53" s="13" t="e">
        <f>T50</f>
        <v>#REF!</v>
      </c>
      <c r="W53" s="6" t="s">
        <v>26</v>
      </c>
      <c r="Y53" s="6" t="e">
        <f>V49</f>
        <v>#REF!</v>
      </c>
      <c r="Z53" s="6" t="e">
        <f>V50-Y50</f>
        <v>#DIV/0!</v>
      </c>
    </row>
    <row r="54" spans="9:13" ht="12.75">
      <c r="I54" s="7" t="e">
        <f t="shared" si="3"/>
        <v>#REF!</v>
      </c>
      <c r="M54" s="7">
        <v>1.9876</v>
      </c>
    </row>
    <row r="55" spans="1:26" ht="12.75">
      <c r="A55" s="9" t="s">
        <v>11</v>
      </c>
      <c r="B55" s="6">
        <f>1-B45</f>
        <v>0.16940723985733774</v>
      </c>
      <c r="I55" s="7" t="e">
        <f t="shared" si="3"/>
        <v>#REF!</v>
      </c>
      <c r="M55" s="7">
        <v>1.9873</v>
      </c>
      <c r="T55" s="7" t="s">
        <v>25</v>
      </c>
      <c r="U55" s="13" t="s">
        <v>19</v>
      </c>
      <c r="V55" s="6" t="s">
        <v>20</v>
      </c>
      <c r="X55" s="13" t="s">
        <v>19</v>
      </c>
      <c r="Y55" s="6" t="s">
        <v>21</v>
      </c>
      <c r="Z55" s="6" t="s">
        <v>22</v>
      </c>
    </row>
    <row r="56" spans="1:20" ht="15.75">
      <c r="A56" s="5" t="s">
        <v>78</v>
      </c>
      <c r="B56" s="6">
        <f aca="true" t="shared" si="4" ref="B56:C58">1-B51</f>
        <v>0.2843712226255326</v>
      </c>
      <c r="C56" s="6">
        <f t="shared" si="4"/>
        <v>0.035974579260931616</v>
      </c>
      <c r="E56" s="16" t="s">
        <v>38</v>
      </c>
      <c r="I56" s="7" t="e">
        <f t="shared" si="3"/>
        <v>#REF!</v>
      </c>
      <c r="M56" s="7">
        <v>1.987</v>
      </c>
      <c r="T56" s="7" t="e">
        <f>T48+1</f>
        <v>#REF!</v>
      </c>
    </row>
    <row r="57" spans="1:26" ht="15.75">
      <c r="A57" s="5" t="s">
        <v>79</v>
      </c>
      <c r="B57" s="6">
        <f t="shared" si="4"/>
        <v>0.30449802326803477</v>
      </c>
      <c r="C57" s="6">
        <f t="shared" si="4"/>
        <v>0.008077106490703923</v>
      </c>
      <c r="D57" s="10" t="s">
        <v>36</v>
      </c>
      <c r="E57" s="6">
        <f>IF(B57&lt;0,0,1)</f>
        <v>1</v>
      </c>
      <c r="F57" s="7">
        <f>IF(C57&lt;0,0,1)</f>
        <v>1</v>
      </c>
      <c r="G57" s="7">
        <f>SUM(E57:F57)</f>
        <v>2</v>
      </c>
      <c r="H57" s="7" t="str">
        <f>IF(G57=2,"s",IF(G57=0,"s","ns"))</f>
        <v>s</v>
      </c>
      <c r="I57" s="7" t="e">
        <f t="shared" si="3"/>
        <v>#REF!</v>
      </c>
      <c r="M57" s="7">
        <v>1.9867</v>
      </c>
      <c r="U57" s="6" t="e">
        <f>U49</f>
        <v>#REF!</v>
      </c>
      <c r="V57" s="6" t="e">
        <f>V49</f>
        <v>#REF!</v>
      </c>
      <c r="W57" s="6" t="s">
        <v>23</v>
      </c>
      <c r="X57" s="6" t="e">
        <f>U57</f>
        <v>#REF!</v>
      </c>
      <c r="Y57" s="6" t="e">
        <f>V57</f>
        <v>#REF!</v>
      </c>
      <c r="Z57" s="6" t="s">
        <v>23</v>
      </c>
    </row>
    <row r="58" spans="1:26" ht="15.75">
      <c r="A58" s="5" t="s">
        <v>80</v>
      </c>
      <c r="B58" s="6">
        <f t="shared" si="4"/>
        <v>0.34223591830161826</v>
      </c>
      <c r="C58" s="6">
        <f t="shared" si="4"/>
        <v>-0.04883248021097186</v>
      </c>
      <c r="I58" s="7" t="e">
        <f t="shared" si="3"/>
        <v>#REF!</v>
      </c>
      <c r="M58" s="7">
        <v>1.9864</v>
      </c>
      <c r="T58" s="7" t="e">
        <f>T50</f>
        <v>#REF!</v>
      </c>
      <c r="U58" s="8"/>
      <c r="V58" s="8"/>
      <c r="W58" s="6">
        <f>U58+V58</f>
        <v>0</v>
      </c>
      <c r="X58" s="7" t="e">
        <f>ROUND(W58/W60*U60,2)</f>
        <v>#DIV/0!</v>
      </c>
      <c r="Y58" s="7" t="e">
        <f>ROUND(W58/W60*V60,2)</f>
        <v>#DIV/0!</v>
      </c>
      <c r="Z58" s="6" t="e">
        <f>X58+Y58</f>
        <v>#DIV/0!</v>
      </c>
    </row>
    <row r="59" spans="9:26" ht="12.75">
      <c r="I59" s="7" t="e">
        <f t="shared" si="3"/>
        <v>#REF!</v>
      </c>
      <c r="M59" s="7">
        <v>1.9861</v>
      </c>
      <c r="T59" s="7" t="e">
        <f>T51</f>
        <v>#REF!</v>
      </c>
      <c r="U59" s="8"/>
      <c r="V59" s="8"/>
      <c r="W59" s="6">
        <f>U59+V59</f>
        <v>0</v>
      </c>
      <c r="X59" s="7" t="e">
        <f>ROUND(W59/W60*U60,2)</f>
        <v>#DIV/0!</v>
      </c>
      <c r="Y59" s="7" t="e">
        <f>ROUND(W59/W60*V60,2)</f>
        <v>#DIV/0!</v>
      </c>
      <c r="Z59" s="6" t="e">
        <f>X59+Y59</f>
        <v>#DIV/0!</v>
      </c>
    </row>
    <row r="60" spans="1:26" ht="12.75">
      <c r="A60" s="9" t="s">
        <v>12</v>
      </c>
      <c r="B60" s="6">
        <f>(B61*B62)/(B63*B64)</f>
        <v>0.8061930606706726</v>
      </c>
      <c r="I60" s="7" t="e">
        <f t="shared" si="3"/>
        <v>#REF!</v>
      </c>
      <c r="M60" s="7">
        <v>1.9858</v>
      </c>
      <c r="T60" s="7" t="s">
        <v>23</v>
      </c>
      <c r="U60" s="7">
        <f>U58+U59</f>
        <v>0</v>
      </c>
      <c r="V60" s="7">
        <f>V58+V59</f>
        <v>0</v>
      </c>
      <c r="W60" s="6">
        <f>W58+W59</f>
        <v>0</v>
      </c>
      <c r="X60" s="7" t="e">
        <f>X58+X59</f>
        <v>#DIV/0!</v>
      </c>
      <c r="Y60" s="7" t="e">
        <f>Y58+Y59</f>
        <v>#DIV/0!</v>
      </c>
      <c r="Z60" s="6" t="e">
        <f>X60+Y60</f>
        <v>#DIV/0!</v>
      </c>
    </row>
    <row r="61" spans="1:26" ht="15.75">
      <c r="A61" s="5" t="s">
        <v>81</v>
      </c>
      <c r="B61" s="6">
        <f>B11</f>
        <v>193</v>
      </c>
      <c r="I61" s="7" t="e">
        <f t="shared" si="3"/>
        <v>#REF!</v>
      </c>
      <c r="M61" s="7">
        <v>1.9855</v>
      </c>
      <c r="T61" s="12" t="s">
        <v>24</v>
      </c>
      <c r="U61" s="6" t="e">
        <f>ROUND(((U58+V58)*(U59+V59)*(U58+U59)*(V58+V59))/((W60*W60*(W60-1))),2)</f>
        <v>#DIV/0!</v>
      </c>
      <c r="V61" s="13" t="e">
        <f>T58</f>
        <v>#REF!</v>
      </c>
      <c r="W61" s="6" t="s">
        <v>26</v>
      </c>
      <c r="Y61" s="6" t="e">
        <f>V57</f>
        <v>#REF!</v>
      </c>
      <c r="Z61" s="6" t="e">
        <f>V58-Y58</f>
        <v>#DIV/0!</v>
      </c>
    </row>
    <row r="62" spans="1:13" ht="15.75">
      <c r="A62" s="5" t="s">
        <v>82</v>
      </c>
      <c r="B62" s="6">
        <f>D12-B12</f>
        <v>1293</v>
      </c>
      <c r="I62" s="7" t="e">
        <f t="shared" si="3"/>
        <v>#REF!</v>
      </c>
      <c r="M62" s="7">
        <v>1.9853</v>
      </c>
    </row>
    <row r="63" spans="1:26" ht="15.75">
      <c r="A63" s="5" t="s">
        <v>83</v>
      </c>
      <c r="B63" s="6">
        <f>B12</f>
        <v>231</v>
      </c>
      <c r="I63" s="7" t="e">
        <f t="shared" si="3"/>
        <v>#REF!</v>
      </c>
      <c r="M63" s="7">
        <v>1.985</v>
      </c>
      <c r="T63" s="7" t="s">
        <v>25</v>
      </c>
      <c r="U63" s="13" t="s">
        <v>19</v>
      </c>
      <c r="V63" s="6" t="s">
        <v>20</v>
      </c>
      <c r="X63" s="13" t="s">
        <v>19</v>
      </c>
      <c r="Y63" s="6" t="s">
        <v>21</v>
      </c>
      <c r="Z63" s="6" t="s">
        <v>22</v>
      </c>
    </row>
    <row r="64" spans="1:20" ht="15.75">
      <c r="A64" s="5" t="s">
        <v>84</v>
      </c>
      <c r="B64" s="6">
        <f>D11-B11</f>
        <v>1340</v>
      </c>
      <c r="I64" s="7" t="e">
        <f t="shared" si="3"/>
        <v>#REF!</v>
      </c>
      <c r="M64" s="7">
        <v>1.9847</v>
      </c>
      <c r="T64" s="7" t="e">
        <f>T56+1</f>
        <v>#REF!</v>
      </c>
    </row>
    <row r="65" spans="1:26" ht="12.75">
      <c r="A65" s="5" t="s">
        <v>13</v>
      </c>
      <c r="B65" s="6">
        <f>LN(B60)</f>
        <v>-0.21543203579000753</v>
      </c>
      <c r="I65" s="7" t="e">
        <f t="shared" si="3"/>
        <v>#REF!</v>
      </c>
      <c r="M65" s="7">
        <v>1.9845</v>
      </c>
      <c r="U65" s="6" t="e">
        <f>U57</f>
        <v>#REF!</v>
      </c>
      <c r="V65" s="6" t="e">
        <f>V57</f>
        <v>#REF!</v>
      </c>
      <c r="W65" s="6" t="s">
        <v>23</v>
      </c>
      <c r="X65" s="6" t="e">
        <f>U65</f>
        <v>#REF!</v>
      </c>
      <c r="Y65" s="6" t="e">
        <f>V65</f>
        <v>#REF!</v>
      </c>
      <c r="Z65" s="6" t="s">
        <v>23</v>
      </c>
    </row>
    <row r="66" spans="1:26" ht="15.75">
      <c r="A66" s="5" t="s">
        <v>85</v>
      </c>
      <c r="B66" s="6">
        <f>SQRT(1/B61+1/B63+1/(D11-B61)+1/(D12-B63))</f>
        <v>0.10502387986038958</v>
      </c>
      <c r="I66" s="7" t="e">
        <f t="shared" si="3"/>
        <v>#REF!</v>
      </c>
      <c r="M66" s="7">
        <v>1.9842</v>
      </c>
      <c r="T66" s="7" t="e">
        <f>T58</f>
        <v>#REF!</v>
      </c>
      <c r="U66" s="8"/>
      <c r="V66" s="8"/>
      <c r="W66" s="6">
        <f>U66+V66</f>
        <v>0</v>
      </c>
      <c r="X66" s="7" t="e">
        <f>ROUND(W66/W68*U68,2)</f>
        <v>#DIV/0!</v>
      </c>
      <c r="Y66" s="7" t="e">
        <f>ROUND(W66/W68*V68,2)</f>
        <v>#DIV/0!</v>
      </c>
      <c r="Z66" s="6" t="e">
        <f>X66+Y66</f>
        <v>#DIV/0!</v>
      </c>
    </row>
    <row r="67" spans="1:26" ht="15.75">
      <c r="A67" s="5" t="s">
        <v>86</v>
      </c>
      <c r="B67" s="6">
        <f>B65-1.645*B66</f>
        <v>-0.3881963181603484</v>
      </c>
      <c r="C67" s="6">
        <f>B65+1.645*B66</f>
        <v>-0.042667753419666665</v>
      </c>
      <c r="I67" s="7" t="e">
        <f t="shared" si="3"/>
        <v>#REF!</v>
      </c>
      <c r="M67" s="7">
        <v>1.984</v>
      </c>
      <c r="T67" s="7" t="e">
        <f>T59</f>
        <v>#REF!</v>
      </c>
      <c r="U67" s="8"/>
      <c r="V67" s="8"/>
      <c r="W67" s="6">
        <f>U67+V67</f>
        <v>0</v>
      </c>
      <c r="X67" s="7" t="e">
        <f>ROUND(W67/W68*U68,2)</f>
        <v>#DIV/0!</v>
      </c>
      <c r="Y67" s="7" t="e">
        <f>ROUND(W67/W68*V68,2)</f>
        <v>#DIV/0!</v>
      </c>
      <c r="Z67" s="6" t="e">
        <f>X67+Y67</f>
        <v>#DIV/0!</v>
      </c>
    </row>
    <row r="68" spans="1:26" ht="15.75">
      <c r="A68" s="5" t="s">
        <v>87</v>
      </c>
      <c r="B68" s="6">
        <f>B65-1.96*B66</f>
        <v>-0.4212788403163711</v>
      </c>
      <c r="C68" s="6">
        <f>B65+1.96*B66</f>
        <v>-0.00958523126364394</v>
      </c>
      <c r="I68" s="7" t="e">
        <f t="shared" si="3"/>
        <v>#REF!</v>
      </c>
      <c r="M68" s="7">
        <v>1.9837</v>
      </c>
      <c r="T68" s="7" t="s">
        <v>23</v>
      </c>
      <c r="U68" s="7">
        <f>U66+U67</f>
        <v>0</v>
      </c>
      <c r="V68" s="7">
        <f>V66+V67</f>
        <v>0</v>
      </c>
      <c r="W68" s="6">
        <f>W66+W67</f>
        <v>0</v>
      </c>
      <c r="X68" s="7" t="e">
        <f>X66+X67</f>
        <v>#DIV/0!</v>
      </c>
      <c r="Y68" s="7" t="e">
        <f>Y66+Y67</f>
        <v>#DIV/0!</v>
      </c>
      <c r="Z68" s="6" t="e">
        <f>X68+Y68</f>
        <v>#DIV/0!</v>
      </c>
    </row>
    <row r="69" spans="1:26" ht="15.75">
      <c r="A69" s="5" t="s">
        <v>88</v>
      </c>
      <c r="B69" s="6">
        <f>B65-2.576*B66</f>
        <v>-0.4859735503103711</v>
      </c>
      <c r="C69" s="6">
        <f>B65+2.576*B66</f>
        <v>0.05510947873035604</v>
      </c>
      <c r="I69" s="7" t="e">
        <f t="shared" si="3"/>
        <v>#REF!</v>
      </c>
      <c r="M69" s="7">
        <v>1.9835</v>
      </c>
      <c r="T69" s="12" t="s">
        <v>24</v>
      </c>
      <c r="U69" s="6" t="e">
        <f>ROUND(((U66+V66)*(U67+V67)*(U66+U67)*(V66+V67))/((W68*W68*(W68-1))),2)</f>
        <v>#DIV/0!</v>
      </c>
      <c r="V69" s="13" t="e">
        <f>T66</f>
        <v>#REF!</v>
      </c>
      <c r="W69" s="6" t="s">
        <v>26</v>
      </c>
      <c r="Y69" s="6" t="e">
        <f>V65</f>
        <v>#REF!</v>
      </c>
      <c r="Z69" s="6" t="e">
        <f>V66-Y66</f>
        <v>#DIV/0!</v>
      </c>
    </row>
    <row r="70" spans="1:13" ht="15.75">
      <c r="A70" s="5" t="s">
        <v>89</v>
      </c>
      <c r="B70" s="6">
        <f aca="true" t="shared" si="5" ref="B70:C72">EXP(B67)</f>
        <v>0.6782791716733454</v>
      </c>
      <c r="C70" s="6">
        <f t="shared" si="5"/>
        <v>0.9582297057273594</v>
      </c>
      <c r="E70" s="16" t="s">
        <v>38</v>
      </c>
      <c r="I70" s="7" t="e">
        <f t="shared" si="3"/>
        <v>#REF!</v>
      </c>
      <c r="M70" s="7">
        <v>1.9833</v>
      </c>
    </row>
    <row r="71" spans="1:26" ht="15.75">
      <c r="A71" s="5" t="s">
        <v>90</v>
      </c>
      <c r="B71" s="6">
        <f t="shared" si="5"/>
        <v>0.6562070989010558</v>
      </c>
      <c r="C71" s="6">
        <f t="shared" si="5"/>
        <v>0.9904605606400902</v>
      </c>
      <c r="D71" s="10" t="s">
        <v>37</v>
      </c>
      <c r="E71" s="6">
        <f>IF(B71&lt;1,0,1)</f>
        <v>0</v>
      </c>
      <c r="F71" s="7">
        <f>IF(C71&lt;1,0,1)</f>
        <v>0</v>
      </c>
      <c r="G71" s="7">
        <f>SUM(E71:F71)</f>
        <v>0</v>
      </c>
      <c r="H71" s="7" t="str">
        <f>IF(G71=2,"s",IF(G71=0,"s","ns"))</f>
        <v>s</v>
      </c>
      <c r="I71" s="7" t="e">
        <f t="shared" si="3"/>
        <v>#REF!</v>
      </c>
      <c r="M71" s="7">
        <v>1.983</v>
      </c>
      <c r="T71" s="7" t="s">
        <v>25</v>
      </c>
      <c r="U71" s="13" t="s">
        <v>19</v>
      </c>
      <c r="V71" s="6" t="s">
        <v>20</v>
      </c>
      <c r="X71" s="13" t="s">
        <v>19</v>
      </c>
      <c r="Y71" s="6" t="s">
        <v>21</v>
      </c>
      <c r="Z71" s="6" t="s">
        <v>22</v>
      </c>
    </row>
    <row r="72" spans="1:20" ht="15.75">
      <c r="A72" s="5" t="s">
        <v>91</v>
      </c>
      <c r="B72" s="6">
        <f t="shared" si="5"/>
        <v>0.6150980762515817</v>
      </c>
      <c r="C72" s="6">
        <f t="shared" si="5"/>
        <v>1.056656289732422</v>
      </c>
      <c r="I72" s="7" t="e">
        <f t="shared" si="3"/>
        <v>#REF!</v>
      </c>
      <c r="M72" s="7">
        <v>1.9828</v>
      </c>
      <c r="T72" s="7" t="e">
        <f>T64+1</f>
        <v>#REF!</v>
      </c>
    </row>
    <row r="73" spans="9:26" ht="12.75">
      <c r="I73" s="7" t="e">
        <f t="shared" si="3"/>
        <v>#REF!</v>
      </c>
      <c r="M73" s="7">
        <v>1.9826</v>
      </c>
      <c r="U73" s="6" t="e">
        <f>U65</f>
        <v>#REF!</v>
      </c>
      <c r="V73" s="6" t="e">
        <f>V65</f>
        <v>#REF!</v>
      </c>
      <c r="W73" s="6" t="s">
        <v>23</v>
      </c>
      <c r="X73" s="6" t="e">
        <f>U73</f>
        <v>#REF!</v>
      </c>
      <c r="Y73" s="6" t="e">
        <f>V73</f>
        <v>#REF!</v>
      </c>
      <c r="Z73" s="6" t="s">
        <v>23</v>
      </c>
    </row>
    <row r="74" spans="9:26" ht="12.75">
      <c r="I74" s="7" t="e">
        <f t="shared" si="3"/>
        <v>#REF!</v>
      </c>
      <c r="M74" s="7">
        <v>1.9824</v>
      </c>
      <c r="T74" s="7" t="e">
        <f>T66</f>
        <v>#REF!</v>
      </c>
      <c r="U74" s="8"/>
      <c r="V74" s="8"/>
      <c r="W74" s="6">
        <f>U74+V74</f>
        <v>0</v>
      </c>
      <c r="X74" s="7" t="e">
        <f>ROUND(W74/#REF!*#REF!,2)</f>
        <v>#REF!</v>
      </c>
      <c r="Y74" s="7" t="e">
        <f>ROUND(W74/#REF!*#REF!,2)</f>
        <v>#REF!</v>
      </c>
      <c r="Z74" s="6" t="e">
        <f>X74+Y74</f>
        <v>#REF!</v>
      </c>
    </row>
  </sheetData>
  <sheetProtection password="CA45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Battaggia</dc:creator>
  <cp:keywords/>
  <dc:description/>
  <cp:lastModifiedBy>LP</cp:lastModifiedBy>
  <cp:lastPrinted>2005-03-09T10:40:16Z</cp:lastPrinted>
  <dcterms:created xsi:type="dcterms:W3CDTF">2000-06-28T10:46:20Z</dcterms:created>
  <dcterms:modified xsi:type="dcterms:W3CDTF">2007-02-25T23:13:19Z</dcterms:modified>
  <cp:category/>
  <cp:version/>
  <cp:contentType/>
  <cp:contentStatus/>
</cp:coreProperties>
</file>